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S:\Projekte\OS_Abklärung DACHCZ\Aktuelle_Arbeitsblätter\"/>
    </mc:Choice>
  </mc:AlternateContent>
  <xr:revisionPtr revIDLastSave="0" documentId="13_ncr:1_{354FA0C4-2428-4BC8-ABC2-3B58F5860B59}" xr6:coauthVersionLast="47" xr6:coauthVersionMax="47" xr10:uidLastSave="{00000000-0000-0000-0000-000000000000}"/>
  <bookViews>
    <workbookView xWindow="-120" yWindow="-120" windowWidth="29040" windowHeight="15720" xr2:uid="{1F00536F-49E7-4947-89E1-C5A8E7C28B86}"/>
  </bookViews>
  <sheets>
    <sheet name="Tabelle1" sheetId="1" r:id="rId1"/>
  </sheets>
  <definedNames>
    <definedName name="bmit">Tabelle1!$I$43:$I$77</definedName>
    <definedName name="gu">Tabelle1!$G$43:$G$81</definedName>
    <definedName name="Ia">Tabelle1!$F$14</definedName>
    <definedName name="Ifund">Tabelle1!$K$79</definedName>
    <definedName name="kb">Tabelle1!$J$43:$J$77</definedName>
    <definedName name="kbes">Tabelle1!$K$11</definedName>
    <definedName name="kbesman">Tabelle1!$F$11</definedName>
    <definedName name="ku">Tabelle1!$D$43:$D$81</definedName>
    <definedName name="kv">Tabelle1!$D$43:$D$81</definedName>
    <definedName name="kxr">Tabelle1!$F$21</definedName>
    <definedName name="ps">Tabelle1!$F$36</definedName>
    <definedName name="Psikv">Tabelle1!$F$19</definedName>
    <definedName name="pv">Tabelle1!$C$43:$C$81</definedName>
    <definedName name="rauf">Tabelle1!$F$22</definedName>
    <definedName name="Sa">Tabelle1!$F$15</definedName>
    <definedName name="simple">Tabelle1!$F$7</definedName>
    <definedName name="Skv">Tabelle1!$F$18</definedName>
    <definedName name="u">Tabelle1!$F$43:$F$81</definedName>
    <definedName name="Uv">Tabelle1!$F$17</definedName>
    <definedName name="v">Tabelle1!$B$43:$B$81</definedName>
    <definedName name="xzur">Tabelle1!$F$20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4" i="1" l="1"/>
  <c r="D45" i="1"/>
  <c r="D46" i="1"/>
  <c r="D47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43" i="1"/>
  <c r="K11" i="1" a="1"/>
  <c r="K11" i="1" s="1"/>
  <c r="F20" i="1"/>
  <c r="F21" i="1" s="1"/>
  <c r="D48" i="1" s="1"/>
  <c r="G43" i="1" a="1"/>
  <c r="G43" i="1" s="1"/>
  <c r="F30" i="1"/>
  <c r="F29" i="1"/>
  <c r="F28" i="1"/>
  <c r="F22" i="1"/>
  <c r="K43" i="1" s="1" a="1"/>
  <c r="K43" i="1" s="1"/>
  <c r="F15" i="1" a="1"/>
  <c r="F15" i="1" s="1"/>
  <c r="F37" i="1" l="1"/>
  <c r="D65" i="1"/>
  <c r="D63" i="1"/>
  <c r="D61" i="1"/>
  <c r="D59" i="1"/>
  <c r="D57" i="1"/>
  <c r="D55" i="1"/>
  <c r="D53" i="1"/>
  <c r="D51" i="1"/>
  <c r="D49" i="1"/>
  <c r="D66" i="1"/>
  <c r="D64" i="1"/>
  <c r="D62" i="1"/>
  <c r="D60" i="1"/>
  <c r="D58" i="1"/>
  <c r="D56" i="1"/>
  <c r="D54" i="1"/>
  <c r="D52" i="1"/>
  <c r="D50" i="1"/>
  <c r="E43" i="1" l="1" a="1"/>
  <c r="E43" i="1" s="1"/>
  <c r="K79" i="1" s="1"/>
  <c r="H43" i="1" a="1"/>
  <c r="H43" i="1" s="1"/>
  <c r="K80" i="1" l="1"/>
  <c r="K81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<sst xmlns="http://schemas.openxmlformats.org/spreadsheetml/2006/main" count="96" uniqueCount="83">
  <si>
    <t>u</t>
  </si>
  <si>
    <t>v</t>
  </si>
  <si>
    <t>b</t>
  </si>
  <si>
    <t>Netzbetreiber:</t>
  </si>
  <si>
    <t>Trafosekundärkreis:</t>
  </si>
  <si>
    <t>Nennleistung Trafo:</t>
  </si>
  <si>
    <t>Anlagenbezeichnung:</t>
  </si>
  <si>
    <t>Standort:</t>
  </si>
  <si>
    <t>Ort des Verknüpfungspunkt V:</t>
  </si>
  <si>
    <r>
      <t>(Haus-)Anschlusssicherung I</t>
    </r>
    <r>
      <rPr>
        <vertAlign val="subscript"/>
        <sz val="11"/>
        <color theme="1"/>
        <rFont val="Arial"/>
        <family val="2"/>
        <scheme val="minor"/>
      </rPr>
      <t>A</t>
    </r>
  </si>
  <si>
    <r>
      <t>Netzkurzschlussleistung am Verküpfungspunkt S</t>
    </r>
    <r>
      <rPr>
        <vertAlign val="subscript"/>
        <sz val="11"/>
        <color theme="1"/>
        <rFont val="Arial"/>
        <family val="2"/>
        <scheme val="minor"/>
      </rPr>
      <t>KV</t>
    </r>
    <r>
      <rPr>
        <sz val="11"/>
        <color theme="1"/>
        <rFont val="Arial"/>
        <family val="2"/>
        <scheme val="minor"/>
      </rPr>
      <t>:</t>
    </r>
  </si>
  <si>
    <t>[A]</t>
  </si>
  <si>
    <t>[kVA]</t>
  </si>
  <si>
    <r>
      <t>Summe k</t>
    </r>
    <r>
      <rPr>
        <vertAlign val="subscript"/>
        <sz val="11"/>
        <color theme="1"/>
        <rFont val="Arial"/>
        <family val="2"/>
        <scheme val="minor"/>
      </rPr>
      <t>B</t>
    </r>
    <r>
      <rPr>
        <sz val="11"/>
        <color theme="1"/>
        <rFont val="Arial"/>
        <family val="2"/>
        <scheme val="minor"/>
      </rPr>
      <t>+K</t>
    </r>
    <r>
      <rPr>
        <vertAlign val="subscript"/>
        <sz val="11"/>
        <color theme="1"/>
        <rFont val="Arial"/>
        <family val="2"/>
        <scheme val="minor"/>
      </rPr>
      <t>E</t>
    </r>
    <r>
      <rPr>
        <sz val="11"/>
        <color theme="1"/>
        <rFont val="Arial"/>
        <family val="2"/>
        <scheme val="minor"/>
      </rPr>
      <t>+k</t>
    </r>
    <r>
      <rPr>
        <vertAlign val="subscript"/>
        <sz val="11"/>
        <color theme="1"/>
        <rFont val="Arial"/>
        <family val="2"/>
        <scheme val="minor"/>
      </rPr>
      <t>S</t>
    </r>
    <r>
      <rPr>
        <sz val="11"/>
        <color theme="1"/>
        <rFont val="Arial"/>
        <family val="2"/>
        <scheme val="minor"/>
      </rPr>
      <t>:</t>
    </r>
  </si>
  <si>
    <r>
      <t>Impedanzwinkelfaktor k</t>
    </r>
    <r>
      <rPr>
        <vertAlign val="subscript"/>
        <sz val="11"/>
        <color theme="1"/>
        <rFont val="Arial"/>
        <family val="2"/>
        <scheme val="minor"/>
      </rPr>
      <t>XR</t>
    </r>
    <r>
      <rPr>
        <sz val="11"/>
        <color theme="1"/>
        <rFont val="Arial"/>
        <family val="2"/>
        <scheme val="minor"/>
      </rPr>
      <t>:</t>
    </r>
  </si>
  <si>
    <t>[kV]</t>
  </si>
  <si>
    <r>
      <t>Nennspannung am Verknüpfungspunkt U</t>
    </r>
    <r>
      <rPr>
        <vertAlign val="subscript"/>
        <sz val="11"/>
        <color theme="1"/>
        <rFont val="Arial"/>
        <family val="2"/>
        <scheme val="minor"/>
      </rPr>
      <t>V</t>
    </r>
    <r>
      <rPr>
        <sz val="11"/>
        <color theme="1"/>
        <rFont val="Arial"/>
        <family val="2"/>
        <scheme val="minor"/>
      </rPr>
      <t>:</t>
    </r>
  </si>
  <si>
    <r>
      <t>Anlagenleistung S</t>
    </r>
    <r>
      <rPr>
        <vertAlign val="subscript"/>
        <sz val="11"/>
        <color theme="1"/>
        <rFont val="Arial"/>
        <family val="2"/>
        <scheme val="minor"/>
      </rPr>
      <t>A</t>
    </r>
    <r>
      <rPr>
        <sz val="11"/>
        <color theme="1"/>
        <rFont val="Arial"/>
        <family val="2"/>
        <scheme val="minor"/>
      </rPr>
      <t>:</t>
    </r>
  </si>
  <si>
    <t>*</t>
  </si>
  <si>
    <t>Oberschwingungsströme</t>
  </si>
  <si>
    <t>Zwischenharmonische Ströme</t>
  </si>
  <si>
    <t>Supraharmonische Ströme</t>
  </si>
  <si>
    <r>
      <t>p</t>
    </r>
    <r>
      <rPr>
        <vertAlign val="subscript"/>
        <sz val="11"/>
        <color theme="1"/>
        <rFont val="Arial"/>
        <family val="2"/>
        <scheme val="minor"/>
      </rPr>
      <t>v</t>
    </r>
  </si>
  <si>
    <r>
      <t>g</t>
    </r>
    <r>
      <rPr>
        <vertAlign val="subscript"/>
        <sz val="11"/>
        <color theme="1"/>
        <rFont val="Arial"/>
        <family val="2"/>
        <scheme val="minor"/>
      </rPr>
      <t>u</t>
    </r>
  </si>
  <si>
    <r>
      <t>k</t>
    </r>
    <r>
      <rPr>
        <vertAlign val="subscript"/>
        <sz val="11"/>
        <color theme="1"/>
        <rFont val="Arial"/>
        <family val="2"/>
        <scheme val="minor"/>
      </rPr>
      <t>b</t>
    </r>
  </si>
  <si>
    <r>
      <t>I</t>
    </r>
    <r>
      <rPr>
        <vertAlign val="subscript"/>
        <sz val="11"/>
        <color theme="1"/>
        <rFont val="Arial"/>
        <family val="2"/>
        <scheme val="minor"/>
      </rPr>
      <t>v zul</t>
    </r>
    <r>
      <rPr>
        <sz val="11"/>
        <color theme="1"/>
        <rFont val="Arial"/>
        <family val="2"/>
        <scheme val="minor"/>
      </rPr>
      <t xml:space="preserve"> [A]</t>
    </r>
  </si>
  <si>
    <r>
      <t>I</t>
    </r>
    <r>
      <rPr>
        <vertAlign val="subscript"/>
        <sz val="11"/>
        <color theme="1"/>
        <rFont val="Arial"/>
        <family val="2"/>
        <scheme val="minor"/>
      </rPr>
      <t>u zul</t>
    </r>
    <r>
      <rPr>
        <sz val="11"/>
        <color theme="1"/>
        <rFont val="Arial"/>
        <family val="2"/>
        <scheme val="minor"/>
      </rPr>
      <t xml:space="preserve"> [A]</t>
    </r>
  </si>
  <si>
    <r>
      <t>I</t>
    </r>
    <r>
      <rPr>
        <vertAlign val="subscript"/>
        <sz val="11"/>
        <color theme="1"/>
        <rFont val="Arial"/>
        <family val="2"/>
        <scheme val="minor"/>
      </rPr>
      <t>b zul</t>
    </r>
    <r>
      <rPr>
        <sz val="11"/>
        <color theme="1"/>
        <rFont val="Arial"/>
        <family val="2"/>
        <scheme val="minor"/>
      </rPr>
      <t xml:space="preserve"> [A]</t>
    </r>
  </si>
  <si>
    <t>Gemäss DACHCZ Teil B Tabelle 3-2</t>
  </si>
  <si>
    <t>Gemäss DACHCZ Teil B Tabelle 3-4</t>
  </si>
  <si>
    <r>
      <t>Proportionalitätsfaktor p</t>
    </r>
    <r>
      <rPr>
        <vertAlign val="subscript"/>
        <sz val="11"/>
        <color theme="1"/>
        <rFont val="Arial"/>
        <family val="2"/>
        <scheme val="minor"/>
      </rPr>
      <t>v</t>
    </r>
  </si>
  <si>
    <t>Aufteilungsfaktor r</t>
  </si>
  <si>
    <t>Gemäss DACHCZ Teil B Tabelle 3-6</t>
  </si>
  <si>
    <r>
      <t>Resonanzfaktor k</t>
    </r>
    <r>
      <rPr>
        <vertAlign val="subscript"/>
        <sz val="11"/>
        <color theme="1"/>
        <rFont val="Arial"/>
        <family val="2"/>
        <scheme val="minor"/>
      </rPr>
      <t xml:space="preserve">v, </t>
    </r>
    <r>
      <rPr>
        <sz val="11"/>
        <color theme="1"/>
        <rFont val="Arial"/>
        <family val="2"/>
        <scheme val="minor"/>
      </rPr>
      <t>k</t>
    </r>
    <r>
      <rPr>
        <vertAlign val="subscript"/>
        <sz val="11"/>
        <color theme="1"/>
        <rFont val="Arial"/>
        <family val="2"/>
        <scheme val="minor"/>
      </rPr>
      <t>u</t>
    </r>
    <r>
      <rPr>
        <sz val="11"/>
        <color theme="1"/>
        <rFont val="Arial"/>
        <family val="2"/>
        <scheme val="minor"/>
      </rPr>
      <t xml:space="preserve"> und k</t>
    </r>
    <r>
      <rPr>
        <vertAlign val="subscript"/>
        <sz val="11"/>
        <color theme="1"/>
        <rFont val="Arial"/>
        <family val="2"/>
        <scheme val="minor"/>
      </rPr>
      <t>b</t>
    </r>
    <r>
      <rPr>
        <sz val="11"/>
        <color theme="1"/>
        <rFont val="Arial"/>
        <family val="2"/>
        <scheme val="minor"/>
      </rPr>
      <t xml:space="preserve"> </t>
    </r>
  </si>
  <si>
    <r>
      <t>Proportionalitätsfaktor g</t>
    </r>
    <r>
      <rPr>
        <vertAlign val="subscript"/>
        <sz val="11"/>
        <color theme="1"/>
        <rFont val="Arial"/>
        <family val="2"/>
        <scheme val="minor"/>
      </rPr>
      <t>u</t>
    </r>
  </si>
  <si>
    <r>
      <t>Impedanzwinkelfaktor k</t>
    </r>
    <r>
      <rPr>
        <vertAlign val="subscript"/>
        <sz val="11"/>
        <color theme="1"/>
        <rFont val="Arial"/>
        <family val="2"/>
        <scheme val="minor"/>
      </rPr>
      <t>XR</t>
    </r>
  </si>
  <si>
    <t>vereinfacht 1, sonst gemäss DACHCZ Teil A Tabelle 6-4</t>
  </si>
  <si>
    <t>vereinfacht Gemäss DACHCZ Teil B Formel (3-2) und (3-3) sonst gemäss DACHCZ Teil A Kap. 6.2</t>
  </si>
  <si>
    <t>nach den "Technischen Regeln für die Beurteilung von Netzrückwirkungen"</t>
  </si>
  <si>
    <t>3. Ausgabe 2021</t>
  </si>
  <si>
    <t>gemäss DACHCZ teil B Kap. 1.2 (1 wenn kein Anschluss von Erzeugern oder Speichern sonst 1.35)</t>
  </si>
  <si>
    <t>Grenzwerte für schnelle und langsame Spannungsänderungen</t>
  </si>
  <si>
    <t>schnelle Spannungsänderungen</t>
  </si>
  <si>
    <t>langsame Spannungsänderungen</t>
  </si>
  <si>
    <r>
      <t>max. Zulässiger Anlaufstrom (d</t>
    </r>
    <r>
      <rPr>
        <vertAlign val="subscript"/>
        <sz val="11"/>
        <color theme="1"/>
        <rFont val="Arial"/>
        <family val="2"/>
        <scheme val="minor"/>
      </rPr>
      <t>max</t>
    </r>
    <r>
      <rPr>
        <sz val="11"/>
        <color theme="1"/>
        <rFont val="Arial"/>
        <family val="2"/>
        <scheme val="minor"/>
      </rPr>
      <t>=3%)</t>
    </r>
  </si>
  <si>
    <r>
      <t>max. Zulässiger Anlaufstrom (d</t>
    </r>
    <r>
      <rPr>
        <vertAlign val="subscript"/>
        <sz val="11"/>
        <color theme="1"/>
        <rFont val="Arial"/>
        <family val="2"/>
        <scheme val="minor"/>
      </rPr>
      <t>max</t>
    </r>
    <r>
      <rPr>
        <sz val="11"/>
        <color theme="1"/>
        <rFont val="Arial"/>
        <family val="2"/>
        <scheme val="minor"/>
      </rPr>
      <t>=6%)</t>
    </r>
  </si>
  <si>
    <r>
      <t>max. Zulässige Rücklieferleistung (d</t>
    </r>
    <r>
      <rPr>
        <vertAlign val="subscript"/>
        <sz val="11"/>
        <color theme="1"/>
        <rFont val="Arial"/>
        <family val="2"/>
        <scheme val="minor"/>
      </rPr>
      <t>max</t>
    </r>
    <r>
      <rPr>
        <sz val="11"/>
        <color theme="1"/>
        <rFont val="Arial"/>
        <family val="2"/>
        <scheme val="minor"/>
      </rPr>
      <t>=3%)</t>
    </r>
  </si>
  <si>
    <t>Grenzwerte für unsymmetrische Belastung</t>
  </si>
  <si>
    <t>Proportionalitätsfaktor der Unsymmetrie s</t>
  </si>
  <si>
    <t>max. zulässige unsymmetrische Leistung der Anlage:</t>
  </si>
  <si>
    <t>Proportionalitätsfaktor s der Unsymmetrie:</t>
  </si>
  <si>
    <t>Gemäss DACHCT Teil B Tabelle 2-1, ohne nähere Angaben s=15</t>
  </si>
  <si>
    <t>Emissionsgrenzwerte für Oberschwingungs-, Zwischenharmonische- und Supraharmonische Ströme</t>
  </si>
  <si>
    <t>Emissionsgrenzwerte für schelle und langsame Spannungsänderungen</t>
  </si>
  <si>
    <t>Emissionsgrenzwerte für unsymmetrische Belastung</t>
  </si>
  <si>
    <t>Daten zum Netzanschluss und zur Anlage</t>
  </si>
  <si>
    <t>Grenzwertdatenblatt für Anlagen</t>
  </si>
  <si>
    <t>Anforderungen an die Anlage:</t>
  </si>
  <si>
    <t>Gemäss den "technischen Regeln zur Beurteilung von Netzrückwirkungen" muss die Anlage die Emissionsgrenzwerte gemäss den</t>
  </si>
  <si>
    <t>vorstehenden Berechnungen zwingend einhalten. Massgeben sind alle Grenzwerte in Zellen mit der Formatierung</t>
  </si>
  <si>
    <t>Grenzwert</t>
  </si>
  <si>
    <t>Legende</t>
  </si>
  <si>
    <t>durch den Netzbetreiber zu erfassen</t>
  </si>
  <si>
    <t>Konstanten/Ordnungszahlen etc.</t>
  </si>
  <si>
    <t>Berechnete Werte</t>
  </si>
  <si>
    <t>Emissionsgrenzwert der Kundenanlage/max. zulässige Emission</t>
  </si>
  <si>
    <t>Legende und Bemerkungen</t>
  </si>
  <si>
    <t>Berechnungsparameter gemäss den "technischen Regeln zur Beurteilung von Netzrückwrikungen" (siehe auch Bemerkungen)</t>
  </si>
  <si>
    <t>Bemerkungen</t>
  </si>
  <si>
    <t>Seite 1</t>
  </si>
  <si>
    <t>Seite 2</t>
  </si>
  <si>
    <r>
      <t xml:space="preserve">Netzwinkel am Verknüpfungspunkt </t>
    </r>
    <r>
      <rPr>
        <sz val="11"/>
        <color theme="1"/>
        <rFont val="Calibri"/>
        <family val="2"/>
      </rPr>
      <t>ψ</t>
    </r>
    <r>
      <rPr>
        <vertAlign val="subscript"/>
        <sz val="11"/>
        <color theme="1"/>
        <rFont val="Calibri"/>
        <family val="2"/>
      </rPr>
      <t>KV</t>
    </r>
    <r>
      <rPr>
        <sz val="11"/>
        <color theme="1"/>
        <rFont val="Arial"/>
        <family val="2"/>
        <scheme val="minor"/>
      </rPr>
      <t>:</t>
    </r>
  </si>
  <si>
    <t>Verhältnis X/R am Verknüpfungspunkt:</t>
  </si>
  <si>
    <r>
      <t>[°] (bei unbekanntem Winkel &gt;68° einsetzen - k</t>
    </r>
    <r>
      <rPr>
        <vertAlign val="subscript"/>
        <sz val="11"/>
        <color theme="1"/>
        <rFont val="Arial"/>
        <family val="2"/>
        <scheme val="minor"/>
      </rPr>
      <t>XR</t>
    </r>
    <r>
      <rPr>
        <sz val="11"/>
        <color theme="1"/>
        <rFont val="Arial"/>
        <family val="2"/>
        <scheme val="minor"/>
      </rPr>
      <t xml:space="preserve"> = 1)</t>
    </r>
  </si>
  <si>
    <t>Vereinfachte DACHCZ Abklärung (alle Korrekturfaktoren=1)</t>
  </si>
  <si>
    <t>nein</t>
  </si>
  <si>
    <t>Aufteilungsfaktor r (nur für Supraharmonische Ströme):</t>
  </si>
  <si>
    <r>
      <t>k</t>
    </r>
    <r>
      <rPr>
        <vertAlign val="subscript"/>
        <sz val="11"/>
        <color theme="1"/>
        <rFont val="Arial"/>
        <family val="2"/>
        <scheme val="minor"/>
      </rPr>
      <t xml:space="preserve">v und </t>
    </r>
    <r>
      <rPr>
        <sz val="11"/>
        <color theme="1"/>
        <rFont val="Arial"/>
        <family val="2"/>
        <scheme val="minor"/>
      </rPr>
      <t>k</t>
    </r>
    <r>
      <rPr>
        <vertAlign val="subscript"/>
        <sz val="11"/>
        <color theme="1"/>
        <rFont val="Arial"/>
        <family val="2"/>
        <scheme val="minor"/>
      </rPr>
      <t>u</t>
    </r>
    <r>
      <rPr>
        <sz val="11"/>
        <color theme="1"/>
        <rFont val="Arial"/>
        <family val="2"/>
        <scheme val="minor"/>
      </rPr>
      <t xml:space="preserve"> (*)</t>
    </r>
  </si>
  <si>
    <r>
      <t>Summe k</t>
    </r>
    <r>
      <rPr>
        <vertAlign val="subscript"/>
        <sz val="11"/>
        <color theme="1"/>
        <rFont val="Arial"/>
        <family val="2"/>
        <scheme val="minor"/>
      </rPr>
      <t>B</t>
    </r>
    <r>
      <rPr>
        <sz val="11"/>
        <color theme="1"/>
        <rFont val="Arial"/>
        <family val="2"/>
        <scheme val="minor"/>
      </rPr>
      <t>+K</t>
    </r>
    <r>
      <rPr>
        <vertAlign val="subscript"/>
        <sz val="11"/>
        <color theme="1"/>
        <rFont val="Arial"/>
        <family val="2"/>
        <scheme val="minor"/>
      </rPr>
      <t>E</t>
    </r>
    <r>
      <rPr>
        <sz val="11"/>
        <color theme="1"/>
        <rFont val="Arial"/>
        <family val="2"/>
        <scheme val="minor"/>
      </rPr>
      <t>+k</t>
    </r>
    <r>
      <rPr>
        <vertAlign val="subscript"/>
        <sz val="11"/>
        <color theme="1"/>
        <rFont val="Arial"/>
        <family val="2"/>
        <scheme val="minor"/>
      </rPr>
      <t>S</t>
    </r>
    <r>
      <rPr>
        <sz val="11"/>
        <color theme="1"/>
        <rFont val="Arial"/>
        <family val="2"/>
        <scheme val="minor"/>
      </rPr>
      <t>: (für Berechnung)</t>
    </r>
  </si>
  <si>
    <r>
      <t>--&gt; k</t>
    </r>
    <r>
      <rPr>
        <vertAlign val="subscript"/>
        <sz val="11"/>
        <color theme="1"/>
        <rFont val="Arial"/>
        <family val="2"/>
        <scheme val="minor"/>
      </rPr>
      <t>B</t>
    </r>
    <r>
      <rPr>
        <sz val="11"/>
        <color theme="1"/>
        <rFont val="Arial"/>
        <family val="2"/>
        <scheme val="minor"/>
      </rPr>
      <t>+k</t>
    </r>
    <r>
      <rPr>
        <vertAlign val="subscript"/>
        <sz val="11"/>
        <color theme="1"/>
        <rFont val="Arial"/>
        <family val="2"/>
        <scheme val="minor"/>
      </rPr>
      <t>E</t>
    </r>
    <r>
      <rPr>
        <sz val="11"/>
        <color theme="1"/>
        <rFont val="Arial"/>
        <family val="2"/>
        <scheme val="minor"/>
      </rPr>
      <t>+k</t>
    </r>
    <r>
      <rPr>
        <vertAlign val="subscript"/>
        <sz val="11"/>
        <color theme="1"/>
        <rFont val="Arial"/>
        <family val="2"/>
        <scheme val="minor"/>
      </rPr>
      <t>S</t>
    </r>
    <r>
      <rPr>
        <sz val="11"/>
        <color theme="1"/>
        <rFont val="Arial"/>
        <family val="2"/>
        <scheme val="minor"/>
      </rPr>
      <t>=1/k</t>
    </r>
    <r>
      <rPr>
        <vertAlign val="subscript"/>
        <sz val="11"/>
        <color theme="1"/>
        <rFont val="Arial"/>
        <family val="2"/>
        <scheme val="minor"/>
      </rPr>
      <t>XR</t>
    </r>
    <r>
      <rPr>
        <sz val="11"/>
        <color theme="1"/>
        <rFont val="Arial"/>
        <family val="2"/>
        <scheme val="minor"/>
      </rPr>
      <t>=1/k</t>
    </r>
    <r>
      <rPr>
        <vertAlign val="subscript"/>
        <sz val="11"/>
        <color theme="1"/>
        <rFont val="Arial"/>
        <family val="2"/>
        <scheme val="minor"/>
      </rPr>
      <t>u</t>
    </r>
    <r>
      <rPr>
        <sz val="11"/>
        <color theme="1"/>
        <rFont val="Arial"/>
        <family val="2"/>
        <scheme val="minor"/>
      </rPr>
      <t>=1/k</t>
    </r>
    <r>
      <rPr>
        <vertAlign val="subscript"/>
        <sz val="11"/>
        <color theme="1"/>
        <rFont val="Arial"/>
        <family val="2"/>
        <scheme val="minor"/>
      </rPr>
      <t>v</t>
    </r>
    <r>
      <rPr>
        <sz val="11"/>
        <color theme="1"/>
        <rFont val="Arial"/>
        <family val="2"/>
        <scheme val="minor"/>
      </rPr>
      <t>=1</t>
    </r>
  </si>
  <si>
    <r>
      <t>zul. TDD (OS</t>
    </r>
    <r>
      <rPr>
        <vertAlign val="subscript"/>
        <sz val="11"/>
        <color theme="0"/>
        <rFont val="Arial"/>
        <family val="2"/>
        <scheme val="minor"/>
      </rPr>
      <t>I</t>
    </r>
    <r>
      <rPr>
        <sz val="11"/>
        <color theme="0"/>
        <rFont val="Arial"/>
        <family val="2"/>
        <scheme val="minor"/>
      </rPr>
      <t xml:space="preserve"> bezogen auf I</t>
    </r>
    <r>
      <rPr>
        <vertAlign val="subscript"/>
        <sz val="11"/>
        <color theme="0"/>
        <rFont val="Arial"/>
        <family val="2"/>
        <scheme val="minor"/>
      </rPr>
      <t>A</t>
    </r>
    <r>
      <rPr>
        <sz val="11"/>
        <color theme="0"/>
        <rFont val="Arial"/>
        <family val="2"/>
        <scheme val="minor"/>
      </rPr>
      <t>)</t>
    </r>
  </si>
  <si>
    <t>zul. THDI (OSI bezogen auf I1)</t>
  </si>
  <si>
    <t>zul I1 [A]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</si>
</sst>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00"/>
    <numFmt numFmtId="165" formatCode="0.0000"/>
    <numFmt numFmtId="166" formatCode="0.000"/>
    <numFmt numFmtId="167" formatCode="0.0"/>
    <numFmt numFmtId="168" formatCode="0.0%"/>
  </numFmts>
  <fonts count="11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vertAlign val="subscript"/>
      <sz val="11"/>
      <color theme="1"/>
      <name val="Arial"/>
      <family val="2"/>
      <scheme val="minor"/>
    </font>
    <font>
      <sz val="11"/>
      <color theme="2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sz val="11"/>
      <color theme="1"/>
      <name val="Calibri"/>
      <family val="2"/>
    </font>
    <font>
      <vertAlign val="subscript"/>
      <sz val="11"/>
      <color theme="1"/>
      <name val="Calibri"/>
      <family val="2"/>
    </font>
    <font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  <font>
      <vertAlign val="subscript"/>
      <sz val="11"/>
      <color theme="0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8" fillId="0" borderId="0" applyFont="0" applyFill="0" applyBorder="0" applyAlignment="0" applyProtection="0"/>
  </cellStyleXfs>
  <cellXfs count="84">
    <xf numFmtId="0" fontId="0" fillId="0" borderId="0" xfId="0"/>
    <xf numFmtId="0" fontId="0" fillId="0" borderId="0" xfId="0" applyAlignment="1">
      <alignment horizontal="center"/>
    </xf>
    <xf numFmtId="0" fontId="0" fillId="5" borderId="0" xfId="0" applyFill="1" applyAlignment="1">
      <alignment horizontal="center"/>
    </xf>
    <xf numFmtId="166" fontId="0" fillId="0" borderId="0" xfId="0" applyNumberFormat="1" applyAlignment="1">
      <alignment horizontal="center"/>
    </xf>
    <xf numFmtId="0" fontId="5" fillId="0" borderId="0" xfId="0" applyFont="1"/>
    <xf numFmtId="0" fontId="0" fillId="0" borderId="1" xfId="0" applyBorder="1"/>
    <xf numFmtId="0" fontId="0" fillId="0" borderId="2" xfId="0" applyBorder="1" applyAlignment="1">
      <alignment horizontal="center"/>
    </xf>
    <xf numFmtId="166" fontId="0" fillId="0" borderId="2" xfId="0" applyNumberFormat="1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0" xfId="0" applyAlignment="1">
      <alignment horizontal="left"/>
    </xf>
    <xf numFmtId="0" fontId="0" fillId="0" borderId="6" xfId="0" applyBorder="1"/>
    <xf numFmtId="0" fontId="0" fillId="0" borderId="7" xfId="0" applyBorder="1" applyAlignment="1">
      <alignment horizontal="center"/>
    </xf>
    <xf numFmtId="166" fontId="0" fillId="0" borderId="7" xfId="0" applyNumberFormat="1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4" borderId="0" xfId="0" applyFill="1" applyAlignment="1">
      <alignment horizontal="center"/>
    </xf>
    <xf numFmtId="166" fontId="3" fillId="6" borderId="0" xfId="0" applyNumberFormat="1" applyFont="1" applyFill="1" applyAlignment="1">
      <alignment horizontal="center"/>
    </xf>
    <xf numFmtId="165" fontId="0" fillId="0" borderId="0" xfId="0" applyNumberFormat="1" applyAlignment="1">
      <alignment horizontal="left"/>
    </xf>
    <xf numFmtId="166" fontId="0" fillId="0" borderId="0" xfId="0" applyNumberFormat="1" applyAlignment="1">
      <alignment horizontal="left"/>
    </xf>
    <xf numFmtId="0" fontId="0" fillId="0" borderId="4" xfId="0" applyBorder="1" applyAlignment="1">
      <alignment vertical="center"/>
    </xf>
    <xf numFmtId="0" fontId="0" fillId="0" borderId="0" xfId="0" applyAlignment="1">
      <alignment horizontal="left" vertical="center"/>
    </xf>
    <xf numFmtId="0" fontId="0" fillId="2" borderId="0" xfId="0" applyFill="1" applyAlignment="1">
      <alignment vertical="center"/>
    </xf>
    <xf numFmtId="0" fontId="0" fillId="0" borderId="5" xfId="0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166" fontId="3" fillId="6" borderId="0" xfId="0" applyNumberFormat="1" applyFont="1" applyFill="1" applyAlignment="1">
      <alignment horizontal="center" vertical="center"/>
    </xf>
    <xf numFmtId="0" fontId="1" fillId="0" borderId="0" xfId="0" applyFont="1" applyAlignment="1">
      <alignment horizontal="left"/>
    </xf>
    <xf numFmtId="0" fontId="0" fillId="5" borderId="0" xfId="0" applyFill="1"/>
    <xf numFmtId="0" fontId="4" fillId="5" borderId="0" xfId="0" applyFont="1" applyFill="1" applyAlignment="1">
      <alignment horizontal="left"/>
    </xf>
    <xf numFmtId="166" fontId="0" fillId="5" borderId="0" xfId="0" applyNumberFormat="1" applyFill="1" applyAlignment="1">
      <alignment horizontal="center"/>
    </xf>
    <xf numFmtId="0" fontId="4" fillId="0" borderId="2" xfId="0" applyFont="1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/>
    </xf>
    <xf numFmtId="166" fontId="3" fillId="0" borderId="7" xfId="0" applyNumberFormat="1" applyFont="1" applyBorder="1" applyAlignment="1">
      <alignment horizontal="center" vertic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65" fontId="0" fillId="0" borderId="10" xfId="0" applyNumberFormat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166" fontId="3" fillId="6" borderId="3" xfId="0" applyNumberFormat="1" applyFont="1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166" fontId="3" fillId="6" borderId="5" xfId="0" applyNumberFormat="1" applyFont="1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0" fillId="4" borderId="7" xfId="0" applyFill="1" applyBorder="1" applyAlignment="1">
      <alignment horizontal="center"/>
    </xf>
    <xf numFmtId="166" fontId="3" fillId="6" borderId="8" xfId="0" applyNumberFormat="1" applyFont="1" applyFill="1" applyBorder="1" applyAlignment="1">
      <alignment horizontal="center"/>
    </xf>
    <xf numFmtId="166" fontId="0" fillId="0" borderId="11" xfId="0" applyNumberFormat="1" applyBorder="1" applyAlignment="1">
      <alignment horizontal="center"/>
    </xf>
    <xf numFmtId="0" fontId="0" fillId="0" borderId="2" xfId="0" applyBorder="1" applyAlignment="1">
      <alignment horizontal="left"/>
    </xf>
    <xf numFmtId="166" fontId="0" fillId="7" borderId="2" xfId="0" applyNumberFormat="1" applyFill="1" applyBorder="1" applyAlignment="1">
      <alignment horizontal="center"/>
    </xf>
    <xf numFmtId="164" fontId="0" fillId="7" borderId="0" xfId="0" applyNumberFormat="1" applyFill="1" applyAlignment="1">
      <alignment horizontal="center" vertical="center"/>
    </xf>
    <xf numFmtId="167" fontId="0" fillId="7" borderId="0" xfId="0" applyNumberFormat="1" applyFill="1" applyAlignment="1">
      <alignment horizontal="center" vertical="center"/>
    </xf>
    <xf numFmtId="2" fontId="0" fillId="7" borderId="0" xfId="0" applyNumberFormat="1" applyFill="1" applyAlignment="1">
      <alignment horizontal="center" vertical="center"/>
    </xf>
    <xf numFmtId="166" fontId="0" fillId="7" borderId="0" xfId="0" applyNumberFormat="1" applyFill="1" applyAlignment="1">
      <alignment horizontal="center"/>
    </xf>
    <xf numFmtId="166" fontId="0" fillId="7" borderId="7" xfId="0" applyNumberFormat="1" applyFill="1" applyBorder="1" applyAlignment="1">
      <alignment horizontal="center"/>
    </xf>
    <xf numFmtId="0" fontId="0" fillId="7" borderId="12" xfId="0" applyFill="1" applyBorder="1" applyAlignment="1">
      <alignment horizontal="center"/>
    </xf>
    <xf numFmtId="0" fontId="0" fillId="7" borderId="13" xfId="0" applyFill="1" applyBorder="1" applyAlignment="1">
      <alignment horizontal="center"/>
    </xf>
    <xf numFmtId="0" fontId="0" fillId="7" borderId="14" xfId="0" applyFill="1" applyBorder="1" applyAlignment="1">
      <alignment horizontal="center"/>
    </xf>
    <xf numFmtId="0" fontId="0" fillId="7" borderId="2" xfId="0" applyFill="1" applyBorder="1" applyAlignment="1">
      <alignment horizontal="center"/>
    </xf>
    <xf numFmtId="0" fontId="0" fillId="7" borderId="0" xfId="0" applyFill="1" applyAlignment="1">
      <alignment horizontal="center"/>
    </xf>
    <xf numFmtId="0" fontId="0" fillId="7" borderId="7" xfId="0" applyFill="1" applyBorder="1" applyAlignment="1">
      <alignment horizontal="center"/>
    </xf>
    <xf numFmtId="2" fontId="0" fillId="3" borderId="0" xfId="0" applyNumberFormat="1" applyFill="1" applyAlignment="1">
      <alignment horizontal="center" vertical="center"/>
    </xf>
    <xf numFmtId="0" fontId="0" fillId="0" borderId="0" xfId="0" quotePrefix="1" applyAlignment="1">
      <alignment horizontal="left"/>
    </xf>
    <xf numFmtId="0" fontId="9" fillId="6" borderId="1" xfId="0" applyFont="1" applyFill="1" applyBorder="1"/>
    <xf numFmtId="0" fontId="9" fillId="6" borderId="2" xfId="0" applyFont="1" applyFill="1" applyBorder="1"/>
    <xf numFmtId="0" fontId="9" fillId="6" borderId="0" xfId="0" applyFont="1" applyFill="1"/>
    <xf numFmtId="0" fontId="9" fillId="6" borderId="7" xfId="0" applyFont="1" applyFill="1" applyBorder="1"/>
    <xf numFmtId="1" fontId="9" fillId="6" borderId="3" xfId="0" applyNumberFormat="1" applyFont="1" applyFill="1" applyBorder="1" applyAlignment="1">
      <alignment horizontal="center"/>
    </xf>
    <xf numFmtId="0" fontId="9" fillId="6" borderId="4" xfId="0" applyFont="1" applyFill="1" applyBorder="1"/>
    <xf numFmtId="168" fontId="9" fillId="6" borderId="5" xfId="0" applyNumberFormat="1" applyFont="1" applyFill="1" applyBorder="1" applyAlignment="1">
      <alignment horizontal="center"/>
    </xf>
    <xf numFmtId="0" fontId="9" fillId="6" borderId="6" xfId="0" applyFont="1" applyFill="1" applyBorder="1" applyAlignment="1">
      <alignment horizontal="left"/>
    </xf>
    <xf numFmtId="168" fontId="9" fillId="6" borderId="8" xfId="1" applyNumberFormat="1" applyFont="1" applyFill="1" applyBorder="1" applyAlignment="1">
      <alignment horizontal="center"/>
    </xf>
    <xf numFmtId="0" fontId="0" fillId="0" borderId="0" xfId="0" applyAlignment="1">
      <alignment horizontal="left" vertic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13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12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11" Type="http://schemas.openxmlformats.org/officeDocument/2006/relationships/customXml" Target="../customXml/item1.xml"/><Relationship Id="rId5" Type="http://schemas.openxmlformats.org/officeDocument/2006/relationships/sheetMetadata" Target="metadata.xml"/><Relationship Id="rId10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837975</xdr:colOff>
      <xdr:row>2</xdr:row>
      <xdr:rowOff>156182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64E103DE-0B29-CFD8-C121-FF56EFE9FC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00" y="0"/>
          <a:ext cx="1800000" cy="632432"/>
        </a:xfrm>
        <a:prstGeom prst="rect">
          <a:avLst/>
        </a:prstGeom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Ausschnitt">
  <a:themeElements>
    <a:clrScheme name="Benutzerdefiniert 3">
      <a:dk1>
        <a:srgbClr val="000000"/>
      </a:dk1>
      <a:lt1>
        <a:srgbClr val="FFFFFF"/>
      </a:lt1>
      <a:dk2>
        <a:srgbClr val="424E6A"/>
      </a:dk2>
      <a:lt2>
        <a:srgbClr val="FFFFFF"/>
      </a:lt2>
      <a:accent1>
        <a:srgbClr val="232B3B"/>
      </a:accent1>
      <a:accent2>
        <a:srgbClr val="424E6A"/>
      </a:accent2>
      <a:accent3>
        <a:srgbClr val="7F8AA5"/>
      </a:accent3>
      <a:accent4>
        <a:srgbClr val="5A494C"/>
      </a:accent4>
      <a:accent5>
        <a:srgbClr val="856C70"/>
      </a:accent5>
      <a:accent6>
        <a:srgbClr val="B6A4A6"/>
      </a:accent6>
      <a:hlink>
        <a:srgbClr val="666699"/>
      </a:hlink>
      <a:folHlink>
        <a:srgbClr val="CCCCE6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Ausschnitt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in">
          <a:solidFill>
            <a:schemeClr val="phClr"/>
          </a:solidFill>
          <a:prstDash val="solid"/>
        </a:ln>
        <a:ln w="34925" cap="flat" cmpd="sng" algn="in">
          <a:solidFill>
            <a:schemeClr val="phClr"/>
          </a:solidFill>
          <a:prstDash val="solid"/>
        </a:ln>
        <a:ln w="19050" cap="flat" cmpd="sng" algn="in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PARMELTEC Präsentation.potx" id="{FB202032-CADB-4747-B6C5-58FC88FC89BF}" vid="{087B4E4F-DB04-4CDB-8A00-50B1090FD98D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D5F10D-BA0D-4C27-BFC3-FEC586C983CD}">
  <sheetPr>
    <pageSetUpPr fitToPage="1"/>
  </sheetPr>
  <dimension ref="A1:L110"/>
  <sheetViews>
    <sheetView tabSelected="1" topLeftCell="A29" zoomScaleNormal="100" workbookViewId="0">
      <selection activeCell="F65" sqref="F65"/>
    </sheetView>
  </sheetViews>
  <sheetFormatPr baseColWidth="10" defaultRowHeight="14.25" x14ac:dyDescent="0.2"/>
  <cols>
    <col min="1" max="1" width="1.5" customWidth="1"/>
    <col min="2" max="4" width="12.625" style="1" customWidth="1"/>
    <col min="5" max="5" width="12.625" style="3" customWidth="1"/>
    <col min="6" max="6" width="12.625" customWidth="1"/>
    <col min="7" max="8" width="12.625" style="1" customWidth="1"/>
    <col min="9" max="10" width="12.625" customWidth="1"/>
    <col min="11" max="11" width="12.625" style="1" customWidth="1"/>
    <col min="12" max="12" width="1.875" customWidth="1"/>
  </cols>
  <sheetData>
    <row r="1" spans="1:12" ht="23.25" x14ac:dyDescent="0.35">
      <c r="F1" s="4" t="s">
        <v>56</v>
      </c>
      <c r="K1" s="1" t="s">
        <v>69</v>
      </c>
    </row>
    <row r="2" spans="1:12" x14ac:dyDescent="0.2">
      <c r="F2" t="s">
        <v>38</v>
      </c>
    </row>
    <row r="3" spans="1:12" x14ac:dyDescent="0.2">
      <c r="F3" t="s">
        <v>39</v>
      </c>
    </row>
    <row r="5" spans="1:12" ht="16.5" thickBot="1" x14ac:dyDescent="0.3">
      <c r="A5" s="33"/>
      <c r="B5" s="34" t="s">
        <v>55</v>
      </c>
      <c r="C5" s="2"/>
      <c r="D5" s="2"/>
      <c r="E5" s="35"/>
      <c r="F5" s="33"/>
      <c r="G5" s="2"/>
      <c r="H5" s="2"/>
      <c r="I5" s="33"/>
      <c r="J5" s="33"/>
      <c r="K5" s="2"/>
      <c r="L5" s="33"/>
    </row>
    <row r="6" spans="1:12" x14ac:dyDescent="0.2">
      <c r="A6" s="5"/>
      <c r="B6" s="6"/>
      <c r="C6" s="6"/>
      <c r="D6" s="6"/>
      <c r="E6" s="7"/>
      <c r="F6" s="8"/>
      <c r="G6" s="6"/>
      <c r="H6" s="6"/>
      <c r="I6" s="8"/>
      <c r="J6" s="8"/>
      <c r="K6" s="6"/>
      <c r="L6" s="9"/>
    </row>
    <row r="7" spans="1:12" ht="18.75" x14ac:dyDescent="0.35">
      <c r="A7" s="10"/>
      <c r="B7" s="12" t="s">
        <v>74</v>
      </c>
      <c r="F7" s="69" t="s">
        <v>75</v>
      </c>
      <c r="G7" s="70" t="s">
        <v>79</v>
      </c>
      <c r="L7" s="11"/>
    </row>
    <row r="8" spans="1:12" s="26" customFormat="1" ht="18" customHeight="1" x14ac:dyDescent="0.2">
      <c r="A8" s="22"/>
      <c r="B8" s="80" t="s">
        <v>3</v>
      </c>
      <c r="C8" s="80"/>
      <c r="D8" s="80"/>
      <c r="E8" s="80"/>
      <c r="F8" s="24"/>
      <c r="G8" s="24"/>
      <c r="H8" s="24"/>
      <c r="I8" s="24"/>
      <c r="J8" s="24"/>
      <c r="K8" s="24"/>
      <c r="L8" s="25"/>
    </row>
    <row r="9" spans="1:12" s="26" customFormat="1" ht="18" customHeight="1" x14ac:dyDescent="0.2">
      <c r="A9" s="22"/>
      <c r="B9" s="80" t="s">
        <v>4</v>
      </c>
      <c r="C9" s="80"/>
      <c r="D9" s="80"/>
      <c r="E9" s="80"/>
      <c r="F9" s="24"/>
      <c r="G9" s="24"/>
      <c r="H9" s="24"/>
      <c r="I9" s="24"/>
      <c r="J9" s="24"/>
      <c r="K9" s="24"/>
      <c r="L9" s="25"/>
    </row>
    <row r="10" spans="1:12" s="26" customFormat="1" ht="18" customHeight="1" x14ac:dyDescent="0.2">
      <c r="A10" s="22"/>
      <c r="B10" s="80" t="s">
        <v>5</v>
      </c>
      <c r="C10" s="80"/>
      <c r="D10" s="80"/>
      <c r="E10" s="80"/>
      <c r="F10" s="29"/>
      <c r="G10" s="23" t="s">
        <v>12</v>
      </c>
      <c r="H10" s="27"/>
      <c r="K10" s="27"/>
      <c r="L10" s="25"/>
    </row>
    <row r="11" spans="1:12" s="26" customFormat="1" ht="18" customHeight="1" x14ac:dyDescent="0.2">
      <c r="A11" s="22"/>
      <c r="B11" s="80" t="s">
        <v>13</v>
      </c>
      <c r="C11" s="80"/>
      <c r="D11" s="80"/>
      <c r="E11" s="80"/>
      <c r="F11" s="69">
        <v>1.35</v>
      </c>
      <c r="G11" s="23" t="s">
        <v>18</v>
      </c>
      <c r="H11" s="23" t="s">
        <v>78</v>
      </c>
      <c r="K11" s="60" cm="1">
        <f t="array" ref="K11">IF(simple="ja",1,kbesman)</f>
        <v>1.35</v>
      </c>
      <c r="L11" s="25"/>
    </row>
    <row r="12" spans="1:12" s="26" customFormat="1" ht="18" customHeight="1" x14ac:dyDescent="0.2">
      <c r="A12" s="22"/>
      <c r="B12" s="80" t="s">
        <v>6</v>
      </c>
      <c r="C12" s="80"/>
      <c r="D12" s="80"/>
      <c r="E12" s="80"/>
      <c r="F12" s="24"/>
      <c r="G12" s="24"/>
      <c r="H12" s="24"/>
      <c r="I12" s="24"/>
      <c r="J12" s="24"/>
      <c r="K12" s="24"/>
      <c r="L12" s="25"/>
    </row>
    <row r="13" spans="1:12" s="26" customFormat="1" ht="18" customHeight="1" x14ac:dyDescent="0.2">
      <c r="A13" s="22"/>
      <c r="B13" s="80" t="s">
        <v>7</v>
      </c>
      <c r="C13" s="80"/>
      <c r="D13" s="80"/>
      <c r="E13" s="80"/>
      <c r="F13" s="24"/>
      <c r="G13" s="24"/>
      <c r="H13" s="24"/>
      <c r="I13" s="24"/>
      <c r="J13" s="24"/>
      <c r="K13" s="24"/>
      <c r="L13" s="25"/>
    </row>
    <row r="14" spans="1:12" s="26" customFormat="1" ht="18" customHeight="1" x14ac:dyDescent="0.2">
      <c r="A14" s="22"/>
      <c r="B14" s="80" t="s">
        <v>9</v>
      </c>
      <c r="C14" s="80"/>
      <c r="D14" s="80"/>
      <c r="E14" s="80"/>
      <c r="F14" s="29"/>
      <c r="G14" s="23" t="s">
        <v>11</v>
      </c>
      <c r="H14" s="27"/>
      <c r="K14" s="27"/>
      <c r="L14" s="25"/>
    </row>
    <row r="15" spans="1:12" s="26" customFormat="1" ht="18" customHeight="1" x14ac:dyDescent="0.2">
      <c r="A15" s="22"/>
      <c r="B15" s="80" t="s">
        <v>17</v>
      </c>
      <c r="C15" s="80"/>
      <c r="D15" s="80"/>
      <c r="E15" s="80"/>
      <c r="F15" s="58" cm="1">
        <f t="array" ref="F15">Uv*Ia*SQRT(3)</f>
        <v>0</v>
      </c>
      <c r="G15" s="23" t="s">
        <v>12</v>
      </c>
      <c r="H15" s="27"/>
      <c r="K15" s="27"/>
      <c r="L15" s="25"/>
    </row>
    <row r="16" spans="1:12" s="26" customFormat="1" ht="18" customHeight="1" x14ac:dyDescent="0.2">
      <c r="A16" s="22"/>
      <c r="B16" s="80" t="s">
        <v>8</v>
      </c>
      <c r="C16" s="80"/>
      <c r="D16" s="80"/>
      <c r="E16" s="80"/>
      <c r="F16" s="24"/>
      <c r="G16" s="24"/>
      <c r="H16" s="24"/>
      <c r="I16" s="24"/>
      <c r="J16" s="24"/>
      <c r="K16" s="24"/>
      <c r="L16" s="25"/>
    </row>
    <row r="17" spans="1:12" s="26" customFormat="1" ht="18" customHeight="1" x14ac:dyDescent="0.2">
      <c r="A17" s="22"/>
      <c r="B17" s="80" t="s">
        <v>16</v>
      </c>
      <c r="C17" s="80"/>
      <c r="D17" s="80"/>
      <c r="E17" s="80"/>
      <c r="F17" s="29">
        <v>0.4</v>
      </c>
      <c r="G17" s="23" t="s">
        <v>15</v>
      </c>
      <c r="H17" s="27"/>
      <c r="K17" s="27"/>
      <c r="L17" s="25"/>
    </row>
    <row r="18" spans="1:12" s="26" customFormat="1" ht="18" customHeight="1" x14ac:dyDescent="0.2">
      <c r="A18" s="22"/>
      <c r="B18" s="80" t="s">
        <v>10</v>
      </c>
      <c r="C18" s="80"/>
      <c r="D18" s="80"/>
      <c r="E18" s="80"/>
      <c r="F18" s="29"/>
      <c r="G18" s="23" t="s">
        <v>12</v>
      </c>
      <c r="H18" s="27"/>
      <c r="K18" s="27"/>
      <c r="L18" s="25"/>
    </row>
    <row r="19" spans="1:12" s="26" customFormat="1" ht="18" customHeight="1" x14ac:dyDescent="0.2">
      <c r="A19" s="22"/>
      <c r="B19" s="80" t="s">
        <v>71</v>
      </c>
      <c r="C19" s="80"/>
      <c r="D19" s="80"/>
      <c r="E19" s="80"/>
      <c r="F19" s="29">
        <v>70</v>
      </c>
      <c r="G19" s="23" t="s">
        <v>73</v>
      </c>
      <c r="H19" s="27"/>
      <c r="K19" s="27"/>
      <c r="L19" s="25"/>
    </row>
    <row r="20" spans="1:12" s="26" customFormat="1" ht="18" customHeight="1" x14ac:dyDescent="0.2">
      <c r="A20" s="22"/>
      <c r="B20" s="23" t="s">
        <v>72</v>
      </c>
      <c r="C20" s="23"/>
      <c r="D20" s="23"/>
      <c r="E20" s="23"/>
      <c r="F20" s="59">
        <f>TAN(2*PI()/360*Psikv)</f>
        <v>2.7474774194546216</v>
      </c>
      <c r="G20" s="23"/>
      <c r="H20" s="27"/>
      <c r="K20" s="27"/>
      <c r="L20" s="25"/>
    </row>
    <row r="21" spans="1:12" s="26" customFormat="1" ht="18" customHeight="1" x14ac:dyDescent="0.2">
      <c r="A21" s="22"/>
      <c r="B21" s="80" t="s">
        <v>14</v>
      </c>
      <c r="C21" s="80"/>
      <c r="D21" s="80"/>
      <c r="E21" s="80"/>
      <c r="F21" s="60">
        <f>IF(simple="ja",1,IF(xzur&lt;0.2,0.4,IF(xzur&lt;0.29,0.5,IF(xzur&lt;0.39,0.6,IF(xzur&lt;0.59,0.65,IF(xzur&lt;0.69,0.7,IF(xzur&lt;0.89,0.75,IF(xzur&lt;1.09,0.8,IF(xzur&lt;1.39,0.85,IF(xzur&lt;1.79,0.9,IF(xzur&lt;2.5,0.95,1)))))))))))</f>
        <v>1</v>
      </c>
      <c r="G21" s="23" t="s">
        <v>18</v>
      </c>
      <c r="H21" s="27"/>
      <c r="K21" s="27"/>
      <c r="L21" s="25"/>
    </row>
    <row r="22" spans="1:12" s="26" customFormat="1" ht="18" customHeight="1" x14ac:dyDescent="0.2">
      <c r="A22" s="22"/>
      <c r="B22" s="80" t="s">
        <v>76</v>
      </c>
      <c r="C22" s="80"/>
      <c r="D22" s="80"/>
      <c r="E22" s="80"/>
      <c r="F22" s="60">
        <f>IF(Skv&lt;2000,0.45,0.1)</f>
        <v>0.45</v>
      </c>
      <c r="G22" s="23" t="s">
        <v>18</v>
      </c>
      <c r="H22" s="27"/>
      <c r="K22" s="27"/>
      <c r="L22" s="25"/>
    </row>
    <row r="23" spans="1:12" ht="15" thickBot="1" x14ac:dyDescent="0.25">
      <c r="A23" s="13"/>
      <c r="B23" s="14"/>
      <c r="C23" s="14"/>
      <c r="D23" s="14"/>
      <c r="E23" s="15"/>
      <c r="F23" s="16"/>
      <c r="G23" s="14"/>
      <c r="H23" s="14"/>
      <c r="I23" s="16"/>
      <c r="J23" s="16"/>
      <c r="K23" s="14"/>
      <c r="L23" s="17"/>
    </row>
    <row r="25" spans="1:12" ht="16.5" thickBot="1" x14ac:dyDescent="0.3">
      <c r="A25" s="33"/>
      <c r="B25" s="34" t="s">
        <v>53</v>
      </c>
      <c r="C25" s="2"/>
      <c r="D25" s="2"/>
      <c r="E25" s="35"/>
      <c r="F25" s="33"/>
      <c r="G25" s="2"/>
      <c r="H25" s="2"/>
      <c r="I25" s="33"/>
      <c r="J25" s="33"/>
      <c r="K25" s="2"/>
      <c r="L25" s="33"/>
    </row>
    <row r="26" spans="1:12" ht="15.75" x14ac:dyDescent="0.25">
      <c r="A26" s="5"/>
      <c r="B26" s="36"/>
      <c r="C26" s="6"/>
      <c r="D26" s="6"/>
      <c r="E26" s="7"/>
      <c r="F26" s="8"/>
      <c r="G26" s="6"/>
      <c r="H26" s="6"/>
      <c r="I26" s="8"/>
      <c r="J26" s="8"/>
      <c r="K26" s="6"/>
      <c r="L26" s="9"/>
    </row>
    <row r="27" spans="1:12" ht="15" x14ac:dyDescent="0.25">
      <c r="A27" s="10"/>
      <c r="B27" s="32" t="s">
        <v>41</v>
      </c>
      <c r="L27" s="11"/>
    </row>
    <row r="28" spans="1:12" s="26" customFormat="1" ht="18" customHeight="1" x14ac:dyDescent="0.2">
      <c r="A28" s="22"/>
      <c r="B28" s="23" t="s">
        <v>44</v>
      </c>
      <c r="C28" s="27"/>
      <c r="D28" s="27"/>
      <c r="E28" s="30"/>
      <c r="F28" s="31">
        <f>0.03*Skv/(Uv*SQRT(3))</f>
        <v>0</v>
      </c>
      <c r="G28" s="23" t="s">
        <v>11</v>
      </c>
      <c r="H28" s="23" t="s">
        <v>42</v>
      </c>
      <c r="K28" s="27"/>
      <c r="L28" s="25"/>
    </row>
    <row r="29" spans="1:12" s="26" customFormat="1" ht="18" customHeight="1" x14ac:dyDescent="0.2">
      <c r="A29" s="22"/>
      <c r="B29" s="23" t="s">
        <v>45</v>
      </c>
      <c r="C29" s="27"/>
      <c r="D29" s="27"/>
      <c r="E29" s="30"/>
      <c r="F29" s="31">
        <f>0.06*Skv/(Uv*SQRT(3))</f>
        <v>0</v>
      </c>
      <c r="G29" s="23" t="s">
        <v>11</v>
      </c>
      <c r="H29" s="23" t="s">
        <v>43</v>
      </c>
      <c r="K29" s="27"/>
      <c r="L29" s="25"/>
    </row>
    <row r="30" spans="1:12" ht="18.75" x14ac:dyDescent="0.35">
      <c r="A30" s="10"/>
      <c r="B30" s="12" t="s">
        <v>46</v>
      </c>
      <c r="F30" s="31">
        <f>0.03*Skv</f>
        <v>0</v>
      </c>
      <c r="G30" s="23" t="s">
        <v>12</v>
      </c>
      <c r="H30" s="23"/>
      <c r="I30" s="26"/>
      <c r="J30" s="26"/>
      <c r="K30" s="27"/>
      <c r="L30" s="25"/>
    </row>
    <row r="31" spans="1:12" ht="15" thickBot="1" x14ac:dyDescent="0.25">
      <c r="A31" s="13"/>
      <c r="B31" s="37"/>
      <c r="C31" s="14"/>
      <c r="D31" s="14"/>
      <c r="E31" s="15"/>
      <c r="F31" s="15"/>
      <c r="G31" s="38"/>
      <c r="H31" s="39"/>
      <c r="I31" s="40"/>
      <c r="J31" s="40"/>
      <c r="K31" s="38"/>
      <c r="L31" s="41"/>
    </row>
    <row r="32" spans="1:12" x14ac:dyDescent="0.2">
      <c r="B32" s="12"/>
      <c r="F32" s="3"/>
      <c r="G32" s="27"/>
      <c r="H32" s="23"/>
      <c r="I32" s="26"/>
      <c r="J32" s="26"/>
      <c r="K32" s="27"/>
      <c r="L32" s="26"/>
    </row>
    <row r="33" spans="1:12" ht="16.5" thickBot="1" x14ac:dyDescent="0.3">
      <c r="A33" s="33"/>
      <c r="B33" s="34" t="s">
        <v>54</v>
      </c>
      <c r="C33" s="2"/>
      <c r="D33" s="2"/>
      <c r="E33" s="35"/>
      <c r="F33" s="33"/>
      <c r="G33" s="2"/>
      <c r="H33" s="2"/>
      <c r="I33" s="33"/>
      <c r="J33" s="33"/>
      <c r="K33" s="2"/>
      <c r="L33" s="33"/>
    </row>
    <row r="34" spans="1:12" ht="15.75" x14ac:dyDescent="0.25">
      <c r="A34" s="5"/>
      <c r="B34" s="36"/>
      <c r="C34" s="6"/>
      <c r="D34" s="6"/>
      <c r="E34" s="7"/>
      <c r="F34" s="8"/>
      <c r="G34" s="6"/>
      <c r="H34" s="6"/>
      <c r="I34" s="8"/>
      <c r="J34" s="8"/>
      <c r="K34" s="6"/>
      <c r="L34" s="9"/>
    </row>
    <row r="35" spans="1:12" ht="15" x14ac:dyDescent="0.25">
      <c r="A35" s="10"/>
      <c r="B35" s="32" t="s">
        <v>47</v>
      </c>
      <c r="F35" s="3"/>
      <c r="G35" s="27"/>
      <c r="H35" s="23"/>
      <c r="I35" s="26"/>
      <c r="J35" s="26"/>
      <c r="K35" s="27"/>
      <c r="L35" s="25"/>
    </row>
    <row r="36" spans="1:12" x14ac:dyDescent="0.2">
      <c r="A36" s="10"/>
      <c r="B36" s="12" t="s">
        <v>48</v>
      </c>
      <c r="F36" s="28">
        <v>15</v>
      </c>
      <c r="G36" s="23" t="s">
        <v>18</v>
      </c>
      <c r="H36" s="23"/>
      <c r="I36" s="26"/>
      <c r="J36" s="26"/>
      <c r="K36" s="27"/>
      <c r="L36" s="25"/>
    </row>
    <row r="37" spans="1:12" x14ac:dyDescent="0.2">
      <c r="A37" s="10"/>
      <c r="B37" s="12" t="s">
        <v>49</v>
      </c>
      <c r="F37" s="31" t="e">
        <f>ps/1000*1/SQRT(kbes)*SQRT(Skv/Sa)*Sa</f>
        <v>#DIV/0!</v>
      </c>
      <c r="G37" s="23" t="s">
        <v>12</v>
      </c>
      <c r="H37" s="23"/>
      <c r="I37" s="26"/>
      <c r="J37" s="26"/>
      <c r="K37" s="27"/>
      <c r="L37" s="25"/>
    </row>
    <row r="38" spans="1:12" ht="15" thickBot="1" x14ac:dyDescent="0.25">
      <c r="A38" s="13"/>
      <c r="B38" s="37"/>
      <c r="C38" s="14"/>
      <c r="D38" s="14"/>
      <c r="E38" s="15"/>
      <c r="F38" s="42"/>
      <c r="G38" s="38"/>
      <c r="H38" s="39"/>
      <c r="I38" s="40"/>
      <c r="J38" s="40"/>
      <c r="K38" s="38"/>
      <c r="L38" s="41"/>
    </row>
    <row r="40" spans="1:12" ht="16.5" thickBot="1" x14ac:dyDescent="0.3">
      <c r="A40" s="33"/>
      <c r="B40" s="34" t="s">
        <v>52</v>
      </c>
      <c r="C40" s="2"/>
      <c r="D40" s="2"/>
      <c r="E40" s="35"/>
      <c r="F40" s="33"/>
      <c r="G40" s="2"/>
      <c r="H40" s="2"/>
      <c r="I40" s="33"/>
      <c r="J40" s="33"/>
      <c r="K40" s="2"/>
      <c r="L40" s="33"/>
    </row>
    <row r="41" spans="1:12" ht="15.75" thickBot="1" x14ac:dyDescent="0.3">
      <c r="A41" s="5"/>
      <c r="B41" s="81" t="s">
        <v>19</v>
      </c>
      <c r="C41" s="82"/>
      <c r="D41" s="82"/>
      <c r="E41" s="83"/>
      <c r="F41" s="81" t="s">
        <v>20</v>
      </c>
      <c r="G41" s="82"/>
      <c r="H41" s="83"/>
      <c r="I41" s="81" t="s">
        <v>21</v>
      </c>
      <c r="J41" s="82"/>
      <c r="K41" s="83"/>
      <c r="L41" s="9"/>
    </row>
    <row r="42" spans="1:12" ht="19.5" thickBot="1" x14ac:dyDescent="0.4">
      <c r="A42" s="10"/>
      <c r="B42" s="43" t="s">
        <v>1</v>
      </c>
      <c r="C42" s="44" t="s">
        <v>22</v>
      </c>
      <c r="D42" s="6" t="s">
        <v>77</v>
      </c>
      <c r="E42" s="55" t="s">
        <v>25</v>
      </c>
      <c r="F42" s="43" t="s">
        <v>0</v>
      </c>
      <c r="G42" s="45" t="s">
        <v>23</v>
      </c>
      <c r="H42" s="46" t="s">
        <v>26</v>
      </c>
      <c r="I42" s="43" t="s">
        <v>2</v>
      </c>
      <c r="J42" s="44" t="s">
        <v>24</v>
      </c>
      <c r="K42" s="46" t="s">
        <v>27</v>
      </c>
      <c r="L42" s="11"/>
    </row>
    <row r="43" spans="1:12" x14ac:dyDescent="0.2">
      <c r="A43" s="10"/>
      <c r="B43" s="47">
        <v>2</v>
      </c>
      <c r="C43" s="48">
        <v>4.5</v>
      </c>
      <c r="D43" s="63">
        <f t="shared" ref="D43:D81" si="0">IF(simple="ja",1,IF(Uv&lt;1,IF(AND(B43&gt;=7,B43&lt;=25),IF(kxr&gt;0.95,1.15,1.3),1),(IF(AND(B43&gt;=2,B43&lt;=19),1.5,1))))</f>
        <v>1</v>
      </c>
      <c r="E43" s="49" t="e" cm="1">
        <f t="array" ref="E43:E81">(pv/1000)*(1/kv)*(1/kxr)*(1/SQRT(kbes))*SQRT(Skv/Sa)*Ia</f>
        <v>#DIV/0!</v>
      </c>
      <c r="F43" s="47">
        <v>1.5</v>
      </c>
      <c r="G43" s="57" cm="1">
        <f t="array" ref="G43:G81">IF(u&gt;31,0.3/u,0.2/u)</f>
        <v>0.13333333333333333</v>
      </c>
      <c r="H43" s="49" t="e" cm="1">
        <f t="array" ref="H43:H81">(1/ku)*(gu/100)*(Skv/Sa)*Ia</f>
        <v>#DIV/0!</v>
      </c>
      <c r="I43" s="47">
        <v>2.1</v>
      </c>
      <c r="J43" s="66">
        <v>1</v>
      </c>
      <c r="K43" s="49" t="e" cm="1">
        <f t="array" ref="K43:K77">(1/kb)*((3.3*bmit^-0.52))/((10.25-(9-bmit))*(rauf+(1-rauf)*570/Skv))</f>
        <v>#DIV/0!</v>
      </c>
      <c r="L43" s="11"/>
    </row>
    <row r="44" spans="1:12" x14ac:dyDescent="0.2">
      <c r="A44" s="10"/>
      <c r="B44" s="50">
        <v>3</v>
      </c>
      <c r="C44" s="18">
        <v>5.7</v>
      </c>
      <c r="D44" s="64">
        <f t="shared" si="0"/>
        <v>1</v>
      </c>
      <c r="E44" s="51" t="e">
        <v>#DIV/0!</v>
      </c>
      <c r="F44" s="50">
        <v>2.5</v>
      </c>
      <c r="G44" s="61">
        <v>0.08</v>
      </c>
      <c r="H44" s="51" t="e">
        <v>#DIV/0!</v>
      </c>
      <c r="I44" s="50">
        <v>2.2999999999999998</v>
      </c>
      <c r="J44" s="67">
        <v>1</v>
      </c>
      <c r="K44" s="51" t="e">
        <v>#DIV/0!</v>
      </c>
      <c r="L44" s="11"/>
    </row>
    <row r="45" spans="1:12" x14ac:dyDescent="0.2">
      <c r="A45" s="10"/>
      <c r="B45" s="50">
        <v>4</v>
      </c>
      <c r="C45" s="18">
        <v>2.9</v>
      </c>
      <c r="D45" s="64">
        <f t="shared" si="0"/>
        <v>1</v>
      </c>
      <c r="E45" s="51" t="e">
        <v>#DIV/0!</v>
      </c>
      <c r="F45" s="50">
        <v>3.5</v>
      </c>
      <c r="G45" s="61">
        <v>5.7142857142857148E-2</v>
      </c>
      <c r="H45" s="51" t="e">
        <v>#DIV/0!</v>
      </c>
      <c r="I45" s="50">
        <v>2.5</v>
      </c>
      <c r="J45" s="67">
        <v>1</v>
      </c>
      <c r="K45" s="51" t="e">
        <v>#DIV/0!</v>
      </c>
      <c r="L45" s="11"/>
    </row>
    <row r="46" spans="1:12" x14ac:dyDescent="0.2">
      <c r="A46" s="10"/>
      <c r="B46" s="50">
        <v>5</v>
      </c>
      <c r="C46" s="18">
        <v>13.1</v>
      </c>
      <c r="D46" s="64">
        <f t="shared" si="0"/>
        <v>1</v>
      </c>
      <c r="E46" s="51" t="e">
        <v>#DIV/0!</v>
      </c>
      <c r="F46" s="50">
        <v>4.5</v>
      </c>
      <c r="G46" s="61">
        <v>4.4444444444444446E-2</v>
      </c>
      <c r="H46" s="51" t="e">
        <v>#DIV/0!</v>
      </c>
      <c r="I46" s="50">
        <v>2.7</v>
      </c>
      <c r="J46" s="67">
        <v>1</v>
      </c>
      <c r="K46" s="51" t="e">
        <v>#DIV/0!</v>
      </c>
      <c r="L46" s="11"/>
    </row>
    <row r="47" spans="1:12" x14ac:dyDescent="0.2">
      <c r="A47" s="10"/>
      <c r="B47" s="50">
        <v>6</v>
      </c>
      <c r="C47" s="18">
        <v>1.1000000000000001</v>
      </c>
      <c r="D47" s="64">
        <f t="shared" si="0"/>
        <v>1</v>
      </c>
      <c r="E47" s="51" t="e">
        <v>#DIV/0!</v>
      </c>
      <c r="F47" s="50">
        <v>5.5</v>
      </c>
      <c r="G47" s="61">
        <v>3.6363636363636369E-2</v>
      </c>
      <c r="H47" s="51" t="e">
        <v>#DIV/0!</v>
      </c>
      <c r="I47" s="50">
        <v>2.9</v>
      </c>
      <c r="J47" s="67">
        <v>1</v>
      </c>
      <c r="K47" s="51" t="e">
        <v>#DIV/0!</v>
      </c>
      <c r="L47" s="11"/>
    </row>
    <row r="48" spans="1:12" x14ac:dyDescent="0.2">
      <c r="A48" s="10"/>
      <c r="B48" s="50">
        <v>7</v>
      </c>
      <c r="C48" s="18">
        <v>7.8</v>
      </c>
      <c r="D48" s="64">
        <f t="shared" si="0"/>
        <v>1.1499999999999999</v>
      </c>
      <c r="E48" s="51" t="e">
        <v>#DIV/0!</v>
      </c>
      <c r="F48" s="50">
        <v>6.5</v>
      </c>
      <c r="G48" s="61">
        <v>3.0769230769230771E-2</v>
      </c>
      <c r="H48" s="51" t="e">
        <v>#DIV/0!</v>
      </c>
      <c r="I48" s="50">
        <v>3.1</v>
      </c>
      <c r="J48" s="67">
        <v>1</v>
      </c>
      <c r="K48" s="51" t="e">
        <v>#DIV/0!</v>
      </c>
      <c r="L48" s="11"/>
    </row>
    <row r="49" spans="1:12" x14ac:dyDescent="0.2">
      <c r="A49" s="10"/>
      <c r="B49" s="50">
        <v>8</v>
      </c>
      <c r="C49" s="18">
        <v>1.2</v>
      </c>
      <c r="D49" s="64">
        <f t="shared" si="0"/>
        <v>1.1499999999999999</v>
      </c>
      <c r="E49" s="51" t="e">
        <v>#DIV/0!</v>
      </c>
      <c r="F49" s="50">
        <v>7.5</v>
      </c>
      <c r="G49" s="61">
        <v>2.6666666666666668E-2</v>
      </c>
      <c r="H49" s="51" t="e">
        <v>#DIV/0!</v>
      </c>
      <c r="I49" s="50">
        <v>3.3</v>
      </c>
      <c r="J49" s="67">
        <v>1</v>
      </c>
      <c r="K49" s="51" t="e">
        <v>#DIV/0!</v>
      </c>
      <c r="L49" s="11"/>
    </row>
    <row r="50" spans="1:12" x14ac:dyDescent="0.2">
      <c r="A50" s="10"/>
      <c r="B50" s="50">
        <v>9</v>
      </c>
      <c r="C50" s="18">
        <v>1.2</v>
      </c>
      <c r="D50" s="64">
        <f t="shared" si="0"/>
        <v>1.1499999999999999</v>
      </c>
      <c r="E50" s="51" t="e">
        <v>#DIV/0!</v>
      </c>
      <c r="F50" s="50">
        <v>8.5</v>
      </c>
      <c r="G50" s="61">
        <v>2.3529411764705882E-2</v>
      </c>
      <c r="H50" s="51" t="e">
        <v>#DIV/0!</v>
      </c>
      <c r="I50" s="50">
        <v>3.5</v>
      </c>
      <c r="J50" s="67">
        <v>1</v>
      </c>
      <c r="K50" s="51" t="e">
        <v>#DIV/0!</v>
      </c>
      <c r="L50" s="11"/>
    </row>
    <row r="51" spans="1:12" x14ac:dyDescent="0.2">
      <c r="A51" s="10"/>
      <c r="B51" s="50">
        <v>10</v>
      </c>
      <c r="C51" s="18">
        <v>1.6</v>
      </c>
      <c r="D51" s="64">
        <f t="shared" si="0"/>
        <v>1.1499999999999999</v>
      </c>
      <c r="E51" s="51" t="e">
        <v>#DIV/0!</v>
      </c>
      <c r="F51" s="50">
        <v>9.5</v>
      </c>
      <c r="G51" s="61">
        <v>2.1052631578947368E-2</v>
      </c>
      <c r="H51" s="51" t="e">
        <v>#DIV/0!</v>
      </c>
      <c r="I51" s="50">
        <v>3.7</v>
      </c>
      <c r="J51" s="67">
        <v>1</v>
      </c>
      <c r="K51" s="51" t="e">
        <v>#DIV/0!</v>
      </c>
      <c r="L51" s="11"/>
    </row>
    <row r="52" spans="1:12" x14ac:dyDescent="0.2">
      <c r="A52" s="10"/>
      <c r="B52" s="50">
        <v>11</v>
      </c>
      <c r="C52" s="18">
        <v>5.0999999999999996</v>
      </c>
      <c r="D52" s="64">
        <f t="shared" si="0"/>
        <v>1.1499999999999999</v>
      </c>
      <c r="E52" s="51" t="e">
        <v>#DIV/0!</v>
      </c>
      <c r="F52" s="50">
        <v>10.5</v>
      </c>
      <c r="G52" s="61">
        <v>1.9047619047619049E-2</v>
      </c>
      <c r="H52" s="51" t="e">
        <v>#DIV/0!</v>
      </c>
      <c r="I52" s="50">
        <v>3.9</v>
      </c>
      <c r="J52" s="67">
        <v>1</v>
      </c>
      <c r="K52" s="51" t="e">
        <v>#DIV/0!</v>
      </c>
      <c r="L52" s="11"/>
    </row>
    <row r="53" spans="1:12" x14ac:dyDescent="0.2">
      <c r="A53" s="10"/>
      <c r="B53" s="50">
        <v>12</v>
      </c>
      <c r="C53" s="18">
        <v>0.8</v>
      </c>
      <c r="D53" s="64">
        <f t="shared" si="0"/>
        <v>1.1499999999999999</v>
      </c>
      <c r="E53" s="51" t="e">
        <v>#DIV/0!</v>
      </c>
      <c r="F53" s="50">
        <v>11.5</v>
      </c>
      <c r="G53" s="61">
        <v>1.7391304347826087E-2</v>
      </c>
      <c r="H53" s="51" t="e">
        <v>#DIV/0!</v>
      </c>
      <c r="I53" s="50">
        <v>4.0999999999999996</v>
      </c>
      <c r="J53" s="67">
        <v>1</v>
      </c>
      <c r="K53" s="51" t="e">
        <v>#DIV/0!</v>
      </c>
      <c r="L53" s="11"/>
    </row>
    <row r="54" spans="1:12" x14ac:dyDescent="0.2">
      <c r="A54" s="10"/>
      <c r="B54" s="50">
        <v>13</v>
      </c>
      <c r="C54" s="18">
        <v>3.7</v>
      </c>
      <c r="D54" s="64">
        <f t="shared" si="0"/>
        <v>1.1499999999999999</v>
      </c>
      <c r="E54" s="51" t="e">
        <v>#DIV/0!</v>
      </c>
      <c r="F54" s="50">
        <v>12.5</v>
      </c>
      <c r="G54" s="61">
        <v>1.6E-2</v>
      </c>
      <c r="H54" s="51" t="e">
        <v>#DIV/0!</v>
      </c>
      <c r="I54" s="50">
        <v>4.3</v>
      </c>
      <c r="J54" s="67">
        <v>1</v>
      </c>
      <c r="K54" s="51" t="e">
        <v>#DIV/0!</v>
      </c>
      <c r="L54" s="11"/>
    </row>
    <row r="55" spans="1:12" x14ac:dyDescent="0.2">
      <c r="A55" s="10"/>
      <c r="B55" s="50">
        <v>14</v>
      </c>
      <c r="C55" s="18">
        <v>1</v>
      </c>
      <c r="D55" s="64">
        <f t="shared" si="0"/>
        <v>1.1499999999999999</v>
      </c>
      <c r="E55" s="51" t="e">
        <v>#DIV/0!</v>
      </c>
      <c r="F55" s="50">
        <v>13.5</v>
      </c>
      <c r="G55" s="61">
        <v>1.4814814814814815E-2</v>
      </c>
      <c r="H55" s="51" t="e">
        <v>#DIV/0!</v>
      </c>
      <c r="I55" s="50">
        <v>4.5</v>
      </c>
      <c r="J55" s="67">
        <v>1</v>
      </c>
      <c r="K55" s="51" t="e">
        <v>#DIV/0!</v>
      </c>
      <c r="L55" s="11"/>
    </row>
    <row r="56" spans="1:12" x14ac:dyDescent="0.2">
      <c r="A56" s="10"/>
      <c r="B56" s="50">
        <v>15</v>
      </c>
      <c r="C56" s="18">
        <v>0.3</v>
      </c>
      <c r="D56" s="64">
        <f t="shared" si="0"/>
        <v>1.1499999999999999</v>
      </c>
      <c r="E56" s="51" t="e">
        <v>#DIV/0!</v>
      </c>
      <c r="F56" s="50">
        <v>14.5</v>
      </c>
      <c r="G56" s="61">
        <v>1.3793103448275864E-2</v>
      </c>
      <c r="H56" s="51" t="e">
        <v>#DIV/0!</v>
      </c>
      <c r="I56" s="50">
        <v>4.7</v>
      </c>
      <c r="J56" s="67">
        <v>1</v>
      </c>
      <c r="K56" s="51" t="e">
        <v>#DIV/0!</v>
      </c>
      <c r="L56" s="11"/>
    </row>
    <row r="57" spans="1:12" x14ac:dyDescent="0.2">
      <c r="A57" s="10"/>
      <c r="B57" s="50">
        <v>16</v>
      </c>
      <c r="C57" s="18">
        <v>0.9</v>
      </c>
      <c r="D57" s="64">
        <f t="shared" si="0"/>
        <v>1.1499999999999999</v>
      </c>
      <c r="E57" s="51" t="e">
        <v>#DIV/0!</v>
      </c>
      <c r="F57" s="50">
        <v>15.5</v>
      </c>
      <c r="G57" s="61">
        <v>1.2903225806451613E-2</v>
      </c>
      <c r="H57" s="51" t="e">
        <v>#DIV/0!</v>
      </c>
      <c r="I57" s="50">
        <v>4.9000000000000004</v>
      </c>
      <c r="J57" s="67">
        <v>1</v>
      </c>
      <c r="K57" s="51" t="e">
        <v>#DIV/0!</v>
      </c>
      <c r="L57" s="11"/>
    </row>
    <row r="58" spans="1:12" x14ac:dyDescent="0.2">
      <c r="A58" s="10"/>
      <c r="B58" s="50">
        <v>17</v>
      </c>
      <c r="C58" s="18">
        <v>2.6</v>
      </c>
      <c r="D58" s="64">
        <f t="shared" si="0"/>
        <v>1.1499999999999999</v>
      </c>
      <c r="E58" s="51" t="e">
        <v>#DIV/0!</v>
      </c>
      <c r="F58" s="50">
        <v>16.5</v>
      </c>
      <c r="G58" s="61">
        <v>1.2121212121212121E-2</v>
      </c>
      <c r="H58" s="51" t="e">
        <v>#DIV/0!</v>
      </c>
      <c r="I58" s="50">
        <v>5.0999999999999996</v>
      </c>
      <c r="J58" s="67">
        <v>1</v>
      </c>
      <c r="K58" s="51" t="e">
        <v>#DIV/0!</v>
      </c>
      <c r="L58" s="11"/>
    </row>
    <row r="59" spans="1:12" x14ac:dyDescent="0.2">
      <c r="A59" s="10"/>
      <c r="B59" s="50">
        <v>18</v>
      </c>
      <c r="C59" s="18">
        <v>0.5</v>
      </c>
      <c r="D59" s="64">
        <f t="shared" si="0"/>
        <v>1.1499999999999999</v>
      </c>
      <c r="E59" s="51" t="e">
        <v>#DIV/0!</v>
      </c>
      <c r="F59" s="50">
        <v>17.5</v>
      </c>
      <c r="G59" s="61">
        <v>1.1428571428571429E-2</v>
      </c>
      <c r="H59" s="51" t="e">
        <v>#DIV/0!</v>
      </c>
      <c r="I59" s="50">
        <v>5.3</v>
      </c>
      <c r="J59" s="67">
        <v>1</v>
      </c>
      <c r="K59" s="51" t="e">
        <v>#DIV/0!</v>
      </c>
      <c r="L59" s="11"/>
    </row>
    <row r="60" spans="1:12" x14ac:dyDescent="0.2">
      <c r="A60" s="10"/>
      <c r="B60" s="50">
        <v>19</v>
      </c>
      <c r="C60" s="18">
        <v>2.1</v>
      </c>
      <c r="D60" s="64">
        <f t="shared" si="0"/>
        <v>1.1499999999999999</v>
      </c>
      <c r="E60" s="51" t="e">
        <v>#DIV/0!</v>
      </c>
      <c r="F60" s="50">
        <v>18.5</v>
      </c>
      <c r="G60" s="61">
        <v>1.0810810810810811E-2</v>
      </c>
      <c r="H60" s="51" t="e">
        <v>#DIV/0!</v>
      </c>
      <c r="I60" s="50">
        <v>5.5</v>
      </c>
      <c r="J60" s="67">
        <v>1</v>
      </c>
      <c r="K60" s="51" t="e">
        <v>#DIV/0!</v>
      </c>
      <c r="L60" s="11"/>
    </row>
    <row r="61" spans="1:12" x14ac:dyDescent="0.2">
      <c r="A61" s="10"/>
      <c r="B61" s="50">
        <v>20</v>
      </c>
      <c r="C61" s="18">
        <v>0.7</v>
      </c>
      <c r="D61" s="64">
        <f t="shared" si="0"/>
        <v>1.1499999999999999</v>
      </c>
      <c r="E61" s="51" t="e">
        <v>#DIV/0!</v>
      </c>
      <c r="F61" s="50">
        <v>19.5</v>
      </c>
      <c r="G61" s="61">
        <v>1.0256410256410256E-2</v>
      </c>
      <c r="H61" s="51" t="e">
        <v>#DIV/0!</v>
      </c>
      <c r="I61" s="50">
        <v>5.7</v>
      </c>
      <c r="J61" s="67">
        <v>1</v>
      </c>
      <c r="K61" s="51" t="e">
        <v>#DIV/0!</v>
      </c>
      <c r="L61" s="11"/>
    </row>
    <row r="62" spans="1:12" x14ac:dyDescent="0.2">
      <c r="A62" s="10"/>
      <c r="B62" s="50">
        <v>21</v>
      </c>
      <c r="C62" s="18">
        <v>0.2</v>
      </c>
      <c r="D62" s="64">
        <f t="shared" si="0"/>
        <v>1.1499999999999999</v>
      </c>
      <c r="E62" s="51" t="e">
        <v>#DIV/0!</v>
      </c>
      <c r="F62" s="50">
        <v>20.5</v>
      </c>
      <c r="G62" s="61">
        <v>9.7560975609756097E-3</v>
      </c>
      <c r="H62" s="51" t="e">
        <v>#DIV/0!</v>
      </c>
      <c r="I62" s="50">
        <v>5.8999999999999897</v>
      </c>
      <c r="J62" s="67">
        <v>1</v>
      </c>
      <c r="K62" s="51" t="e">
        <v>#DIV/0!</v>
      </c>
      <c r="L62" s="11"/>
    </row>
    <row r="63" spans="1:12" x14ac:dyDescent="0.2">
      <c r="A63" s="10"/>
      <c r="B63" s="50">
        <v>22</v>
      </c>
      <c r="C63" s="18">
        <v>0.6</v>
      </c>
      <c r="D63" s="64">
        <f t="shared" si="0"/>
        <v>1.1499999999999999</v>
      </c>
      <c r="E63" s="51" t="e">
        <v>#DIV/0!</v>
      </c>
      <c r="F63" s="50">
        <v>21.5</v>
      </c>
      <c r="G63" s="61">
        <v>9.3023255813953487E-3</v>
      </c>
      <c r="H63" s="51" t="e">
        <v>#DIV/0!</v>
      </c>
      <c r="I63" s="50">
        <v>6.0999999999999899</v>
      </c>
      <c r="J63" s="67">
        <v>1</v>
      </c>
      <c r="K63" s="51" t="e">
        <v>#DIV/0!</v>
      </c>
      <c r="L63" s="11"/>
    </row>
    <row r="64" spans="1:12" x14ac:dyDescent="0.2">
      <c r="A64" s="10"/>
      <c r="B64" s="50">
        <v>23</v>
      </c>
      <c r="C64" s="18">
        <v>1.6</v>
      </c>
      <c r="D64" s="64">
        <f t="shared" si="0"/>
        <v>1.1499999999999999</v>
      </c>
      <c r="E64" s="51" t="e">
        <v>#DIV/0!</v>
      </c>
      <c r="F64" s="50">
        <v>22.5</v>
      </c>
      <c r="G64" s="61">
        <v>8.8888888888888889E-3</v>
      </c>
      <c r="H64" s="51" t="e">
        <v>#DIV/0!</v>
      </c>
      <c r="I64" s="50">
        <v>6.2999999999999901</v>
      </c>
      <c r="J64" s="67">
        <v>1</v>
      </c>
      <c r="K64" s="51" t="e">
        <v>#DIV/0!</v>
      </c>
      <c r="L64" s="11"/>
    </row>
    <row r="65" spans="1:12" x14ac:dyDescent="0.2">
      <c r="A65" s="10"/>
      <c r="B65" s="50">
        <v>24</v>
      </c>
      <c r="C65" s="18">
        <v>0.4</v>
      </c>
      <c r="D65" s="64">
        <f t="shared" si="0"/>
        <v>1.1499999999999999</v>
      </c>
      <c r="E65" s="51" t="e">
        <v>#DIV/0!</v>
      </c>
      <c r="F65" s="50">
        <v>23.5</v>
      </c>
      <c r="G65" s="61">
        <v>8.5106382978723406E-3</v>
      </c>
      <c r="H65" s="51" t="e">
        <v>#DIV/0!</v>
      </c>
      <c r="I65" s="50">
        <v>6.4999999999999902</v>
      </c>
      <c r="J65" s="67">
        <v>1</v>
      </c>
      <c r="K65" s="51" t="e">
        <v>#DIV/0!</v>
      </c>
      <c r="L65" s="11"/>
    </row>
    <row r="66" spans="1:12" x14ac:dyDescent="0.2">
      <c r="A66" s="10"/>
      <c r="B66" s="50">
        <v>25</v>
      </c>
      <c r="C66" s="18">
        <v>1.4</v>
      </c>
      <c r="D66" s="64">
        <f t="shared" si="0"/>
        <v>1.1499999999999999</v>
      </c>
      <c r="E66" s="51" t="e">
        <v>#DIV/0!</v>
      </c>
      <c r="F66" s="50">
        <v>24.5</v>
      </c>
      <c r="G66" s="61">
        <v>8.1632653061224497E-3</v>
      </c>
      <c r="H66" s="51" t="e">
        <v>#DIV/0!</v>
      </c>
      <c r="I66" s="50">
        <v>6.6999999999999904</v>
      </c>
      <c r="J66" s="67">
        <v>1</v>
      </c>
      <c r="K66" s="51" t="e">
        <v>#DIV/0!</v>
      </c>
      <c r="L66" s="11"/>
    </row>
    <row r="67" spans="1:12" x14ac:dyDescent="0.2">
      <c r="A67" s="10"/>
      <c r="B67" s="50">
        <v>26</v>
      </c>
      <c r="C67" s="18">
        <v>0.5</v>
      </c>
      <c r="D67" s="64">
        <f t="shared" si="0"/>
        <v>1</v>
      </c>
      <c r="E67" s="51" t="e">
        <v>#DIV/0!</v>
      </c>
      <c r="F67" s="50">
        <v>25.5</v>
      </c>
      <c r="G67" s="61">
        <v>7.8431372549019607E-3</v>
      </c>
      <c r="H67" s="51" t="e">
        <v>#DIV/0!</v>
      </c>
      <c r="I67" s="50">
        <v>6.8999999999999897</v>
      </c>
      <c r="J67" s="67">
        <v>1</v>
      </c>
      <c r="K67" s="51" t="e">
        <v>#DIV/0!</v>
      </c>
      <c r="L67" s="11"/>
    </row>
    <row r="68" spans="1:12" x14ac:dyDescent="0.2">
      <c r="A68" s="10"/>
      <c r="B68" s="50">
        <v>27</v>
      </c>
      <c r="C68" s="18">
        <v>0.1</v>
      </c>
      <c r="D68" s="64">
        <f t="shared" si="0"/>
        <v>1</v>
      </c>
      <c r="E68" s="51" t="e">
        <v>#DIV/0!</v>
      </c>
      <c r="F68" s="50">
        <v>26.5</v>
      </c>
      <c r="G68" s="61">
        <v>7.5471698113207548E-3</v>
      </c>
      <c r="H68" s="51" t="e">
        <v>#DIV/0!</v>
      </c>
      <c r="I68" s="50">
        <v>7.0999999999999899</v>
      </c>
      <c r="J68" s="67">
        <v>1</v>
      </c>
      <c r="K68" s="51" t="e">
        <v>#DIV/0!</v>
      </c>
      <c r="L68" s="11"/>
    </row>
    <row r="69" spans="1:12" x14ac:dyDescent="0.2">
      <c r="A69" s="10"/>
      <c r="B69" s="50">
        <v>28</v>
      </c>
      <c r="C69" s="18">
        <v>0.4</v>
      </c>
      <c r="D69" s="64">
        <f t="shared" si="0"/>
        <v>1</v>
      </c>
      <c r="E69" s="51" t="e">
        <v>#DIV/0!</v>
      </c>
      <c r="F69" s="50">
        <v>27.5</v>
      </c>
      <c r="G69" s="61">
        <v>7.2727272727272727E-3</v>
      </c>
      <c r="H69" s="51" t="e">
        <v>#DIV/0!</v>
      </c>
      <c r="I69" s="50">
        <v>7.2999999999999901</v>
      </c>
      <c r="J69" s="67">
        <v>1</v>
      </c>
      <c r="K69" s="51" t="e">
        <v>#DIV/0!</v>
      </c>
      <c r="L69" s="11"/>
    </row>
    <row r="70" spans="1:12" x14ac:dyDescent="0.2">
      <c r="A70" s="10"/>
      <c r="B70" s="50">
        <v>29</v>
      </c>
      <c r="C70" s="18">
        <v>1</v>
      </c>
      <c r="D70" s="64">
        <f t="shared" si="0"/>
        <v>1</v>
      </c>
      <c r="E70" s="51" t="e">
        <v>#DIV/0!</v>
      </c>
      <c r="F70" s="50">
        <v>28.5</v>
      </c>
      <c r="G70" s="61">
        <v>7.0175438596491229E-3</v>
      </c>
      <c r="H70" s="51" t="e">
        <v>#DIV/0!</v>
      </c>
      <c r="I70" s="50">
        <v>7.4999999999999902</v>
      </c>
      <c r="J70" s="67">
        <v>1</v>
      </c>
      <c r="K70" s="51" t="e">
        <v>#DIV/0!</v>
      </c>
      <c r="L70" s="11"/>
    </row>
    <row r="71" spans="1:12" x14ac:dyDescent="0.2">
      <c r="A71" s="10"/>
      <c r="B71" s="50">
        <v>30</v>
      </c>
      <c r="C71" s="18">
        <v>0.3</v>
      </c>
      <c r="D71" s="64">
        <f t="shared" si="0"/>
        <v>1</v>
      </c>
      <c r="E71" s="51" t="e">
        <v>#DIV/0!</v>
      </c>
      <c r="F71" s="50">
        <v>29.5</v>
      </c>
      <c r="G71" s="61">
        <v>6.7796610169491532E-3</v>
      </c>
      <c r="H71" s="51" t="e">
        <v>#DIV/0!</v>
      </c>
      <c r="I71" s="50">
        <v>7.6999999999999904</v>
      </c>
      <c r="J71" s="67">
        <v>1</v>
      </c>
      <c r="K71" s="51" t="e">
        <v>#DIV/0!</v>
      </c>
      <c r="L71" s="11"/>
    </row>
    <row r="72" spans="1:12" x14ac:dyDescent="0.2">
      <c r="A72" s="10"/>
      <c r="B72" s="50">
        <v>31</v>
      </c>
      <c r="C72" s="18">
        <v>0.9</v>
      </c>
      <c r="D72" s="64">
        <f t="shared" si="0"/>
        <v>1</v>
      </c>
      <c r="E72" s="51" t="e">
        <v>#DIV/0!</v>
      </c>
      <c r="F72" s="50">
        <v>30.5</v>
      </c>
      <c r="G72" s="61">
        <v>6.5573770491803279E-3</v>
      </c>
      <c r="H72" s="51" t="e">
        <v>#DIV/0!</v>
      </c>
      <c r="I72" s="50">
        <v>7.8999999999999897</v>
      </c>
      <c r="J72" s="67">
        <v>1</v>
      </c>
      <c r="K72" s="51" t="e">
        <v>#DIV/0!</v>
      </c>
      <c r="L72" s="11"/>
    </row>
    <row r="73" spans="1:12" x14ac:dyDescent="0.2">
      <c r="A73" s="10"/>
      <c r="B73" s="50">
        <v>32</v>
      </c>
      <c r="C73" s="18">
        <v>0.4</v>
      </c>
      <c r="D73" s="64">
        <f t="shared" si="0"/>
        <v>1</v>
      </c>
      <c r="E73" s="51" t="e">
        <v>#DIV/0!</v>
      </c>
      <c r="F73" s="50">
        <v>31.5</v>
      </c>
      <c r="G73" s="61">
        <v>9.5238095238095229E-3</v>
      </c>
      <c r="H73" s="51" t="e">
        <v>#DIV/0!</v>
      </c>
      <c r="I73" s="50">
        <v>8.0999999999999908</v>
      </c>
      <c r="J73" s="67">
        <v>1</v>
      </c>
      <c r="K73" s="51" t="e">
        <v>#DIV/0!</v>
      </c>
      <c r="L73" s="11"/>
    </row>
    <row r="74" spans="1:12" x14ac:dyDescent="0.2">
      <c r="A74" s="10"/>
      <c r="B74" s="50">
        <v>33</v>
      </c>
      <c r="C74" s="18">
        <v>0.1</v>
      </c>
      <c r="D74" s="64">
        <f t="shared" si="0"/>
        <v>1</v>
      </c>
      <c r="E74" s="51" t="e">
        <v>#DIV/0!</v>
      </c>
      <c r="F74" s="50">
        <v>32.5</v>
      </c>
      <c r="G74" s="61">
        <v>9.2307692307692299E-3</v>
      </c>
      <c r="H74" s="51" t="e">
        <v>#DIV/0!</v>
      </c>
      <c r="I74" s="50">
        <v>8.2999999999999901</v>
      </c>
      <c r="J74" s="67">
        <v>1</v>
      </c>
      <c r="K74" s="51" t="e">
        <v>#DIV/0!</v>
      </c>
      <c r="L74" s="11"/>
    </row>
    <row r="75" spans="1:12" x14ac:dyDescent="0.2">
      <c r="A75" s="10"/>
      <c r="B75" s="50">
        <v>34</v>
      </c>
      <c r="C75" s="18">
        <v>0.4</v>
      </c>
      <c r="D75" s="64">
        <f t="shared" si="0"/>
        <v>1</v>
      </c>
      <c r="E75" s="51" t="e">
        <v>#DIV/0!</v>
      </c>
      <c r="F75" s="50">
        <v>33.5</v>
      </c>
      <c r="G75" s="61">
        <v>8.9552238805970154E-3</v>
      </c>
      <c r="H75" s="51" t="e">
        <v>#DIV/0!</v>
      </c>
      <c r="I75" s="50">
        <v>8.4999999999999893</v>
      </c>
      <c r="J75" s="67">
        <v>1</v>
      </c>
      <c r="K75" s="51" t="e">
        <v>#DIV/0!</v>
      </c>
      <c r="L75" s="11"/>
    </row>
    <row r="76" spans="1:12" x14ac:dyDescent="0.2">
      <c r="A76" s="10"/>
      <c r="B76" s="50">
        <v>35</v>
      </c>
      <c r="C76" s="18">
        <v>0.7</v>
      </c>
      <c r="D76" s="64">
        <f t="shared" si="0"/>
        <v>1</v>
      </c>
      <c r="E76" s="51" t="e">
        <v>#DIV/0!</v>
      </c>
      <c r="F76" s="50">
        <v>34.5</v>
      </c>
      <c r="G76" s="61">
        <v>8.6956521739130436E-3</v>
      </c>
      <c r="H76" s="51" t="e">
        <v>#DIV/0!</v>
      </c>
      <c r="I76" s="50">
        <v>8.6999999999999904</v>
      </c>
      <c r="J76" s="67">
        <v>1</v>
      </c>
      <c r="K76" s="51" t="e">
        <v>#DIV/0!</v>
      </c>
      <c r="L76" s="11"/>
    </row>
    <row r="77" spans="1:12" ht="15" thickBot="1" x14ac:dyDescent="0.25">
      <c r="A77" s="10"/>
      <c r="B77" s="50">
        <v>36</v>
      </c>
      <c r="C77" s="18">
        <v>0.2</v>
      </c>
      <c r="D77" s="64">
        <f t="shared" si="0"/>
        <v>1</v>
      </c>
      <c r="E77" s="51" t="e">
        <v>#DIV/0!</v>
      </c>
      <c r="F77" s="50">
        <v>35.5</v>
      </c>
      <c r="G77" s="61">
        <v>8.4507042253521118E-3</v>
      </c>
      <c r="H77" s="51" t="e">
        <v>#DIV/0!</v>
      </c>
      <c r="I77" s="52">
        <v>8.8999999999999897</v>
      </c>
      <c r="J77" s="68">
        <v>1</v>
      </c>
      <c r="K77" s="54" t="e">
        <v>#DIV/0!</v>
      </c>
      <c r="L77" s="11"/>
    </row>
    <row r="78" spans="1:12" ht="15" thickBot="1" x14ac:dyDescent="0.25">
      <c r="A78" s="10"/>
      <c r="B78" s="50">
        <v>37</v>
      </c>
      <c r="C78" s="18">
        <v>0.7</v>
      </c>
      <c r="D78" s="64">
        <f t="shared" si="0"/>
        <v>1</v>
      </c>
      <c r="E78" s="51" t="e">
        <v>#DIV/0!</v>
      </c>
      <c r="F78" s="50">
        <v>36.5</v>
      </c>
      <c r="G78" s="61">
        <v>8.21917808219178E-3</v>
      </c>
      <c r="H78" s="51" t="e">
        <v>#DIV/0!</v>
      </c>
      <c r="L78" s="11"/>
    </row>
    <row r="79" spans="1:12" x14ac:dyDescent="0.2">
      <c r="A79" s="10"/>
      <c r="B79" s="50">
        <v>38</v>
      </c>
      <c r="C79" s="18">
        <v>0.3</v>
      </c>
      <c r="D79" s="64">
        <f t="shared" si="0"/>
        <v>1</v>
      </c>
      <c r="E79" s="51" t="e">
        <v>#DIV/0!</v>
      </c>
      <c r="F79" s="50">
        <v>37.5</v>
      </c>
      <c r="G79" s="61">
        <v>8.0000000000000002E-3</v>
      </c>
      <c r="H79" s="51" t="e">
        <v>#DIV/0!</v>
      </c>
      <c r="I79" s="71" t="s">
        <v>82</v>
      </c>
      <c r="J79" s="72"/>
      <c r="K79" s="75" t="e">
        <f>SQRT(Ia^2-SUMSQ(E43:E81))</f>
        <v>#DIV/0!</v>
      </c>
      <c r="L79" s="11"/>
    </row>
    <row r="80" spans="1:12" x14ac:dyDescent="0.2">
      <c r="A80" s="10"/>
      <c r="B80" s="50">
        <v>39</v>
      </c>
      <c r="C80" s="18">
        <v>0.1</v>
      </c>
      <c r="D80" s="64">
        <f t="shared" si="0"/>
        <v>1</v>
      </c>
      <c r="E80" s="51" t="e">
        <v>#DIV/0!</v>
      </c>
      <c r="F80" s="50">
        <v>38.5</v>
      </c>
      <c r="G80" s="61">
        <v>7.7922077922077922E-3</v>
      </c>
      <c r="H80" s="51" t="e">
        <v>#DIV/0!</v>
      </c>
      <c r="I80" s="76" t="s">
        <v>81</v>
      </c>
      <c r="J80" s="73"/>
      <c r="K80" s="77" t="e">
        <f>SQRT(SUMSQ(E43:E81))/Ifund</f>
        <v>#DIV/0!</v>
      </c>
      <c r="L80" s="11"/>
    </row>
    <row r="81" spans="1:12" ht="19.5" thickBot="1" x14ac:dyDescent="0.4">
      <c r="A81" s="10"/>
      <c r="B81" s="52">
        <v>40</v>
      </c>
      <c r="C81" s="53">
        <v>0.3</v>
      </c>
      <c r="D81" s="65">
        <f t="shared" si="0"/>
        <v>1</v>
      </c>
      <c r="E81" s="54" t="e">
        <v>#DIV/0!</v>
      </c>
      <c r="F81" s="52">
        <v>39.5</v>
      </c>
      <c r="G81" s="62">
        <v>7.5949367088607592E-3</v>
      </c>
      <c r="H81" s="54" t="e">
        <v>#DIV/0!</v>
      </c>
      <c r="I81" s="78" t="s">
        <v>80</v>
      </c>
      <c r="J81" s="74"/>
      <c r="K81" s="79" t="e">
        <f>SQRT(SUMSQ(E43:E81))/Ia</f>
        <v>#DIV/0!</v>
      </c>
      <c r="L81" s="11"/>
    </row>
    <row r="82" spans="1:12" ht="15" thickBot="1" x14ac:dyDescent="0.25">
      <c r="A82" s="13"/>
      <c r="B82" s="14"/>
      <c r="C82" s="14"/>
      <c r="D82" s="14"/>
      <c r="E82" s="15"/>
      <c r="F82" s="14"/>
      <c r="G82" s="14"/>
      <c r="H82" s="14"/>
      <c r="I82" s="16"/>
      <c r="J82" s="16"/>
      <c r="K82" s="14"/>
      <c r="L82" s="17"/>
    </row>
    <row r="84" spans="1:12" ht="16.5" thickBot="1" x14ac:dyDescent="0.3">
      <c r="A84" s="33"/>
      <c r="B84" s="34" t="s">
        <v>57</v>
      </c>
      <c r="C84" s="2"/>
      <c r="D84" s="2"/>
      <c r="E84" s="35"/>
      <c r="F84" s="33"/>
      <c r="G84" s="2"/>
      <c r="H84" s="2"/>
      <c r="I84" s="33"/>
      <c r="J84" s="33"/>
      <c r="K84" s="2"/>
      <c r="L84" s="33"/>
    </row>
    <row r="85" spans="1:12" x14ac:dyDescent="0.2">
      <c r="A85" s="5"/>
      <c r="B85" s="56" t="s">
        <v>58</v>
      </c>
      <c r="C85" s="6"/>
      <c r="D85" s="6"/>
      <c r="E85" s="7"/>
      <c r="F85" s="8"/>
      <c r="G85" s="6"/>
      <c r="H85" s="6"/>
      <c r="I85" s="8"/>
      <c r="J85" s="8"/>
      <c r="K85" s="6"/>
      <c r="L85" s="9"/>
    </row>
    <row r="86" spans="1:12" x14ac:dyDescent="0.2">
      <c r="A86" s="10"/>
      <c r="B86" s="12" t="s">
        <v>59</v>
      </c>
      <c r="J86" s="19" t="s">
        <v>60</v>
      </c>
      <c r="L86" s="11"/>
    </row>
    <row r="87" spans="1:12" ht="15" thickBot="1" x14ac:dyDescent="0.25">
      <c r="A87" s="13"/>
      <c r="B87" s="14"/>
      <c r="C87" s="14"/>
      <c r="D87" s="14"/>
      <c r="E87" s="15"/>
      <c r="F87" s="16"/>
      <c r="G87" s="14"/>
      <c r="H87" s="14"/>
      <c r="I87" s="16"/>
      <c r="J87" s="16"/>
      <c r="K87" s="14"/>
      <c r="L87" s="17"/>
    </row>
    <row r="89" spans="1:12" ht="23.25" x14ac:dyDescent="0.35">
      <c r="B89" s="1" t="e" vm="1">
        <v>#VALUE!</v>
      </c>
      <c r="F89" s="4" t="s">
        <v>56</v>
      </c>
      <c r="K89" s="1" t="s">
        <v>70</v>
      </c>
    </row>
    <row r="90" spans="1:12" x14ac:dyDescent="0.2">
      <c r="F90" t="s">
        <v>38</v>
      </c>
    </row>
    <row r="91" spans="1:12" x14ac:dyDescent="0.2">
      <c r="F91" t="s">
        <v>39</v>
      </c>
    </row>
    <row r="93" spans="1:12" ht="16.5" thickBot="1" x14ac:dyDescent="0.3">
      <c r="A93" s="33"/>
      <c r="B93" s="34" t="s">
        <v>66</v>
      </c>
      <c r="C93" s="2"/>
      <c r="D93" s="2"/>
      <c r="E93" s="35"/>
      <c r="F93" s="33"/>
      <c r="G93" s="2"/>
      <c r="H93" s="2"/>
      <c r="I93" s="33"/>
      <c r="J93" s="33"/>
      <c r="K93" s="2"/>
      <c r="L93" s="33"/>
    </row>
    <row r="94" spans="1:12" ht="15.75" x14ac:dyDescent="0.25">
      <c r="A94" s="5"/>
      <c r="B94" s="36"/>
      <c r="C94" s="6"/>
      <c r="D94" s="6"/>
      <c r="E94" s="7"/>
      <c r="F94" s="8"/>
      <c r="G94" s="6"/>
      <c r="H94" s="6"/>
      <c r="I94" s="8"/>
      <c r="J94" s="8"/>
      <c r="K94" s="6"/>
      <c r="L94" s="9"/>
    </row>
    <row r="95" spans="1:12" ht="15" x14ac:dyDescent="0.25">
      <c r="A95" s="10"/>
      <c r="B95" s="32" t="s">
        <v>61</v>
      </c>
      <c r="L95" s="11"/>
    </row>
    <row r="96" spans="1:12" x14ac:dyDescent="0.2">
      <c r="A96" s="10"/>
      <c r="B96" s="19"/>
      <c r="C96" s="12" t="s">
        <v>65</v>
      </c>
      <c r="L96" s="11"/>
    </row>
    <row r="97" spans="1:12" x14ac:dyDescent="0.2">
      <c r="A97" s="10"/>
      <c r="B97" s="24"/>
      <c r="C97" s="12" t="s">
        <v>62</v>
      </c>
      <c r="L97" s="11"/>
    </row>
    <row r="98" spans="1:12" x14ac:dyDescent="0.2">
      <c r="A98" s="10"/>
      <c r="B98" s="28"/>
      <c r="C98" s="12" t="s">
        <v>67</v>
      </c>
      <c r="L98" s="11"/>
    </row>
    <row r="99" spans="1:12" x14ac:dyDescent="0.2">
      <c r="A99" s="10"/>
      <c r="B99" s="18"/>
      <c r="C99" s="12" t="s">
        <v>63</v>
      </c>
      <c r="L99" s="11"/>
    </row>
    <row r="100" spans="1:12" x14ac:dyDescent="0.2">
      <c r="A100" s="10"/>
      <c r="B100" s="60"/>
      <c r="C100" s="12" t="s">
        <v>64</v>
      </c>
      <c r="L100" s="11"/>
    </row>
    <row r="101" spans="1:12" x14ac:dyDescent="0.2">
      <c r="A101" s="10"/>
      <c r="L101" s="11"/>
    </row>
    <row r="102" spans="1:12" ht="15" x14ac:dyDescent="0.25">
      <c r="A102" s="10"/>
      <c r="B102" s="32" t="s">
        <v>68</v>
      </c>
      <c r="L102" s="11"/>
    </row>
    <row r="103" spans="1:12" ht="18.75" x14ac:dyDescent="0.2">
      <c r="A103" s="10"/>
      <c r="B103" s="26" t="s">
        <v>13</v>
      </c>
      <c r="C103" s="26"/>
      <c r="D103" s="26"/>
      <c r="E103" s="26" t="s">
        <v>40</v>
      </c>
      <c r="L103" s="11"/>
    </row>
    <row r="104" spans="1:12" ht="18.75" x14ac:dyDescent="0.35">
      <c r="A104" s="10"/>
      <c r="B104" s="12" t="s">
        <v>35</v>
      </c>
      <c r="E104" s="21" t="s">
        <v>36</v>
      </c>
      <c r="L104" s="11"/>
    </row>
    <row r="105" spans="1:12" x14ac:dyDescent="0.2">
      <c r="A105" s="10"/>
      <c r="B105" s="12" t="s">
        <v>31</v>
      </c>
      <c r="E105" s="12" t="s">
        <v>32</v>
      </c>
      <c r="L105" s="11"/>
    </row>
    <row r="106" spans="1:12" ht="18.75" x14ac:dyDescent="0.35">
      <c r="A106" s="10"/>
      <c r="B106" s="12" t="s">
        <v>33</v>
      </c>
      <c r="E106" s="12" t="s">
        <v>37</v>
      </c>
      <c r="L106" s="11"/>
    </row>
    <row r="107" spans="1:12" ht="18.75" x14ac:dyDescent="0.35">
      <c r="A107" s="10"/>
      <c r="B107" s="12" t="s">
        <v>30</v>
      </c>
      <c r="E107" s="12" t="s">
        <v>28</v>
      </c>
      <c r="L107" s="11"/>
    </row>
    <row r="108" spans="1:12" ht="18.75" x14ac:dyDescent="0.35">
      <c r="A108" s="10"/>
      <c r="B108" s="20" t="s">
        <v>34</v>
      </c>
      <c r="E108" s="12" t="s">
        <v>29</v>
      </c>
      <c r="L108" s="11"/>
    </row>
    <row r="109" spans="1:12" x14ac:dyDescent="0.2">
      <c r="A109" s="10"/>
      <c r="B109" s="12" t="s">
        <v>50</v>
      </c>
      <c r="E109" s="21" t="s">
        <v>51</v>
      </c>
      <c r="L109" s="11"/>
    </row>
    <row r="110" spans="1:12" ht="15" thickBot="1" x14ac:dyDescent="0.25">
      <c r="A110" s="13"/>
      <c r="B110" s="14"/>
      <c r="C110" s="14"/>
      <c r="D110" s="14"/>
      <c r="E110" s="15"/>
      <c r="F110" s="16"/>
      <c r="G110" s="14"/>
      <c r="H110" s="14"/>
      <c r="I110" s="16"/>
      <c r="J110" s="16"/>
      <c r="K110" s="14"/>
      <c r="L110" s="17"/>
    </row>
  </sheetData>
  <mergeCells count="17">
    <mergeCell ref="B14:E14"/>
    <mergeCell ref="B16:E16"/>
    <mergeCell ref="B18:E18"/>
    <mergeCell ref="B11:E11"/>
    <mergeCell ref="B19:E19"/>
    <mergeCell ref="B17:E17"/>
    <mergeCell ref="B15:E15"/>
    <mergeCell ref="B8:E8"/>
    <mergeCell ref="B9:E9"/>
    <mergeCell ref="B10:E10"/>
    <mergeCell ref="B12:E12"/>
    <mergeCell ref="B13:E13"/>
    <mergeCell ref="B22:E22"/>
    <mergeCell ref="I41:K41"/>
    <mergeCell ref="F41:H41"/>
    <mergeCell ref="B41:E41"/>
    <mergeCell ref="B21:E21"/>
  </mergeCells>
  <dataValidations disablePrompts="1" count="1">
    <dataValidation type="list" allowBlank="1" showInputMessage="1" showErrorMessage="1" sqref="F7" xr:uid="{A6AADA17-171E-430D-AB2B-0ACA6E4945B2}">
      <formula1>"ja,nein"</formula1>
    </dataValidation>
  </dataValidations>
  <pageMargins left="0.78740157480314965" right="0.59055118110236227" top="0.39370078740157483" bottom="0.39370078740157483" header="0.31496062992125984" footer="0.31496062992125984"/>
  <pageSetup paperSize="9" scale="62" fitToHeight="0" orientation="portrait" r:id="rId1"/>
  <rowBreaks count="1" manualBreakCount="1">
    <brk id="88" max="16383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6c0f72b-f232-48b9-95a3-4a2e7b625a8c">
      <Terms xmlns="http://schemas.microsoft.com/office/infopath/2007/PartnerControls"/>
    </lcf76f155ced4ddcb4097134ff3c332f>
    <TaxCatchAll xmlns="209aa187-8ca8-4435-8cc6-6614e4fee1ce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007EBF6ABC3D04FB2FAFBBE6C9F336C" ma:contentTypeVersion="15" ma:contentTypeDescription="Ein neues Dokument erstellen." ma:contentTypeScope="" ma:versionID="207dcd36c38d4a80f61876c1aa144e2f">
  <xsd:schema xmlns:xsd="http://www.w3.org/2001/XMLSchema" xmlns:xs="http://www.w3.org/2001/XMLSchema" xmlns:p="http://schemas.microsoft.com/office/2006/metadata/properties" xmlns:ns2="b6c0f72b-f232-48b9-95a3-4a2e7b625a8c" xmlns:ns3="209aa187-8ca8-4435-8cc6-6614e4fee1ce" targetNamespace="http://schemas.microsoft.com/office/2006/metadata/properties" ma:root="true" ma:fieldsID="201e9ed9d3304b8627526e32f9131bde" ns2:_="" ns3:_="">
    <xsd:import namespace="b6c0f72b-f232-48b9-95a3-4a2e7b625a8c"/>
    <xsd:import namespace="209aa187-8ca8-4435-8cc6-6614e4fee1c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c0f72b-f232-48b9-95a3-4a2e7b625a8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Bildmarkierungen" ma:readOnly="false" ma:fieldId="{5cf76f15-5ced-4ddc-b409-7134ff3c332f}" ma:taxonomyMulti="true" ma:sspId="237f3e1a-9eba-45b4-baed-e8e91b05e4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9aa187-8ca8-4435-8cc6-6614e4fee1ce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02f4126a-59ba-47bb-b9ef-e1be324190fc}" ma:internalName="TaxCatchAll" ma:showField="CatchAllData" ma:web="209aa187-8ca8-4435-8cc6-6614e4fee1c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5CCA830-0B54-4CD5-B058-1C48517F4495}">
  <ds:schemaRefs>
    <ds:schemaRef ds:uri="http://schemas.microsoft.com/office/2006/metadata/properties"/>
    <ds:schemaRef ds:uri="http://schemas.microsoft.com/office/infopath/2007/PartnerControls"/>
    <ds:schemaRef ds:uri="b6c0f72b-f232-48b9-95a3-4a2e7b625a8c"/>
    <ds:schemaRef ds:uri="209aa187-8ca8-4435-8cc6-6614e4fee1ce"/>
  </ds:schemaRefs>
</ds:datastoreItem>
</file>

<file path=customXml/itemProps2.xml><?xml version="1.0" encoding="utf-8"?>
<ds:datastoreItem xmlns:ds="http://schemas.openxmlformats.org/officeDocument/2006/customXml" ds:itemID="{D73B2E13-0F53-4B0D-BC77-9B838CA29D5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6c0f72b-f232-48b9-95a3-4a2e7b625a8c"/>
    <ds:schemaRef ds:uri="209aa187-8ca8-4435-8cc6-6614e4fee1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B954238-D19C-4DB5-A642-9F3CD09681A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21</vt:i4>
      </vt:variant>
    </vt:vector>
  </HeadingPairs>
  <TitlesOfParts>
    <vt:vector size="22" baseType="lpstr">
      <vt:lpstr>Tabelle1</vt:lpstr>
      <vt:lpstr>bmit</vt:lpstr>
      <vt:lpstr>gu</vt:lpstr>
      <vt:lpstr>Ia</vt:lpstr>
      <vt:lpstr>Ifund</vt:lpstr>
      <vt:lpstr>kb</vt:lpstr>
      <vt:lpstr>kbes</vt:lpstr>
      <vt:lpstr>kbesman</vt:lpstr>
      <vt:lpstr>ku</vt:lpstr>
      <vt:lpstr>kv</vt:lpstr>
      <vt:lpstr>kxr</vt:lpstr>
      <vt:lpstr>ps</vt:lpstr>
      <vt:lpstr>Psikv</vt:lpstr>
      <vt:lpstr>pv</vt:lpstr>
      <vt:lpstr>rauf</vt:lpstr>
      <vt:lpstr>Sa</vt:lpstr>
      <vt:lpstr>simple</vt:lpstr>
      <vt:lpstr>Skv</vt:lpstr>
      <vt:lpstr>u</vt:lpstr>
      <vt:lpstr>Uv</vt:lpstr>
      <vt:lpstr>v</vt:lpstr>
      <vt:lpstr>xzur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Jürg Pargätzi</dc:creator>
  <cp:lastModifiedBy>Jürg Pargätzi</cp:lastModifiedBy>
  <cp:lastPrinted>2024-06-02T05:15:57Z</cp:lastPrinted>
  <dcterms:created xsi:type="dcterms:W3CDTF">2022-10-20T04:12:44Z</dcterms:created>
  <dcterms:modified xsi:type="dcterms:W3CDTF">2025-11-18T06:51:00Z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0x010100C007EBF6ABC3D04FB2FAFBBE6C9F336C</vt:lpwstr>
  </property>
</Properties>
</file>