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S:\Projekte\OS_Abklärung DACHCZ\Aktuelle_Arbeitsblätter\"/>
    </mc:Choice>
  </mc:AlternateContent>
  <xr:revisionPtr revIDLastSave="0" documentId="13_ncr:1_{B11ADD65-3B8C-416B-B19F-F78857D8D35F}" xr6:coauthVersionLast="47" xr6:coauthVersionMax="47" xr10:uidLastSave="{00000000-0000-0000-0000-000000000000}"/>
  <bookViews>
    <workbookView xWindow="-120" yWindow="-120" windowWidth="29040" windowHeight="15720" xr2:uid="{1F00536F-49E7-4947-89E1-C5A8E7C28B86}"/>
  </bookViews>
  <sheets>
    <sheet name="Tabelle1" sheetId="1" r:id="rId1"/>
  </sheets>
  <definedNames>
    <definedName name="bmit">Tabelle1!$I$38:$I$72</definedName>
    <definedName name="gu">Tabelle1!$G$38:$G$76</definedName>
    <definedName name="Ia">Tabelle1!$F$14</definedName>
    <definedName name="Ifund">Tabelle1!$K$74</definedName>
    <definedName name="kb">Tabelle1!$J$38:$J$72</definedName>
    <definedName name="kbes">Tabelle1!$K$11</definedName>
    <definedName name="kbesman">Tabelle1!$F$11</definedName>
    <definedName name="ku">Tabelle1!$D$38:$D$76</definedName>
    <definedName name="kv">Tabelle1!$D$38:$D$76</definedName>
    <definedName name="kxr">Tabelle1!#REF!</definedName>
    <definedName name="ps">Tabelle1!#REF!</definedName>
    <definedName name="Psikv">Tabelle1!#REF!</definedName>
    <definedName name="pv">Tabelle1!$C$38:$C$76</definedName>
    <definedName name="rauf">Tabelle1!#REF!</definedName>
    <definedName name="Sa">Tabelle1!$F$15</definedName>
    <definedName name="simple">Tabelle1!$F$7</definedName>
    <definedName name="Skv">Tabelle1!$F$18</definedName>
    <definedName name="u">Tabelle1!$F$38:$F$76</definedName>
    <definedName name="Uv">Tabelle1!$F$17</definedName>
    <definedName name="v">Tabelle1!$B$38:$B$76</definedName>
    <definedName name="xzur">Tabelle1!#REF!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76" i="1" l="1"/>
  <c r="K75" i="1"/>
  <c r="K74" i="1"/>
  <c r="F32" i="1"/>
  <c r="F24" i="1"/>
  <c r="F25" i="1"/>
  <c r="F26" i="1"/>
  <c r="G38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D66" i="1"/>
  <c r="D67" i="1"/>
  <c r="D68" i="1"/>
  <c r="D69" i="1"/>
  <c r="D70" i="1"/>
  <c r="D71" i="1"/>
  <c r="D72" i="1"/>
  <c r="D73" i="1"/>
  <c r="D74" i="1"/>
  <c r="D75" i="1"/>
  <c r="D76" i="1"/>
  <c r="K11" i="1" a="1"/>
  <c r="K11" i="1" s="1"/>
  <c r="F14" i="1" l="1"/>
  <c r="H38" i="1" s="1" a="1"/>
  <c r="H38" i="1" s="1"/>
  <c r="K38" i="1" l="1" a="1"/>
  <c r="K38" i="1" s="1"/>
  <c r="E38" i="1" a="1"/>
  <c r="E3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<sst xmlns="http://schemas.openxmlformats.org/spreadsheetml/2006/main" count="92" uniqueCount="83">
  <si>
    <t>u</t>
  </si>
  <si>
    <t>v</t>
  </si>
  <si>
    <t>b</t>
  </si>
  <si>
    <t>Netzbetreiber:</t>
  </si>
  <si>
    <t>Trafosekundärkreis:</t>
  </si>
  <si>
    <t>Nennleistung Trafo:</t>
  </si>
  <si>
    <t>Anlagenbezeichnung:</t>
  </si>
  <si>
    <t>Standort:</t>
  </si>
  <si>
    <t>Ort des Verknüpfungspunkt V:</t>
  </si>
  <si>
    <r>
      <t>(Haus-)Anschlusssicherung I</t>
    </r>
    <r>
      <rPr>
        <vertAlign val="subscript"/>
        <sz val="11"/>
        <color theme="1"/>
        <rFont val="Arial"/>
        <family val="2"/>
        <scheme val="minor"/>
      </rPr>
      <t>A</t>
    </r>
  </si>
  <si>
    <r>
      <t>Netzkurzschlussleistung am Verküpfungspunkt S</t>
    </r>
    <r>
      <rPr>
        <vertAlign val="subscript"/>
        <sz val="11"/>
        <color theme="1"/>
        <rFont val="Arial"/>
        <family val="2"/>
        <scheme val="minor"/>
      </rPr>
      <t>KV</t>
    </r>
    <r>
      <rPr>
        <sz val="11"/>
        <color theme="1"/>
        <rFont val="Arial"/>
        <family val="2"/>
        <scheme val="minor"/>
      </rPr>
      <t>:</t>
    </r>
  </si>
  <si>
    <t>[A]</t>
  </si>
  <si>
    <t>[kVA]</t>
  </si>
  <si>
    <r>
      <t>Summe k</t>
    </r>
    <r>
      <rPr>
        <vertAlign val="subscript"/>
        <sz val="11"/>
        <color theme="1"/>
        <rFont val="Arial"/>
        <family val="2"/>
        <scheme val="minor"/>
      </rPr>
      <t>B</t>
    </r>
    <r>
      <rPr>
        <sz val="11"/>
        <color theme="1"/>
        <rFont val="Arial"/>
        <family val="2"/>
        <scheme val="minor"/>
      </rPr>
      <t>+K</t>
    </r>
    <r>
      <rPr>
        <vertAlign val="subscript"/>
        <sz val="11"/>
        <color theme="1"/>
        <rFont val="Arial"/>
        <family val="2"/>
        <scheme val="minor"/>
      </rPr>
      <t>E</t>
    </r>
    <r>
      <rPr>
        <sz val="11"/>
        <color theme="1"/>
        <rFont val="Arial"/>
        <family val="2"/>
        <scheme val="minor"/>
      </rPr>
      <t>+k</t>
    </r>
    <r>
      <rPr>
        <vertAlign val="subscript"/>
        <sz val="11"/>
        <color theme="1"/>
        <rFont val="Arial"/>
        <family val="2"/>
        <scheme val="minor"/>
      </rPr>
      <t>S</t>
    </r>
    <r>
      <rPr>
        <sz val="11"/>
        <color theme="1"/>
        <rFont val="Arial"/>
        <family val="2"/>
        <scheme val="minor"/>
      </rPr>
      <t>:</t>
    </r>
  </si>
  <si>
    <t>[kV]</t>
  </si>
  <si>
    <r>
      <t>Nennspannung am Verknüpfungspunkt U</t>
    </r>
    <r>
      <rPr>
        <vertAlign val="subscript"/>
        <sz val="11"/>
        <color theme="1"/>
        <rFont val="Arial"/>
        <family val="2"/>
        <scheme val="minor"/>
      </rPr>
      <t>V</t>
    </r>
    <r>
      <rPr>
        <sz val="11"/>
        <color theme="1"/>
        <rFont val="Arial"/>
        <family val="2"/>
        <scheme val="minor"/>
      </rPr>
      <t>:</t>
    </r>
  </si>
  <si>
    <r>
      <t>Anlagenleistung S</t>
    </r>
    <r>
      <rPr>
        <vertAlign val="subscript"/>
        <sz val="11"/>
        <color theme="1"/>
        <rFont val="Arial"/>
        <family val="2"/>
        <scheme val="minor"/>
      </rPr>
      <t>A</t>
    </r>
    <r>
      <rPr>
        <sz val="11"/>
        <color theme="1"/>
        <rFont val="Arial"/>
        <family val="2"/>
        <scheme val="minor"/>
      </rPr>
      <t>:</t>
    </r>
  </si>
  <si>
    <t>*</t>
  </si>
  <si>
    <r>
      <t>p</t>
    </r>
    <r>
      <rPr>
        <vertAlign val="subscript"/>
        <sz val="11"/>
        <color theme="1"/>
        <rFont val="Arial"/>
        <family val="2"/>
        <scheme val="minor"/>
      </rPr>
      <t>v</t>
    </r>
  </si>
  <si>
    <r>
      <t>g</t>
    </r>
    <r>
      <rPr>
        <vertAlign val="subscript"/>
        <sz val="11"/>
        <color theme="1"/>
        <rFont val="Arial"/>
        <family val="2"/>
        <scheme val="minor"/>
      </rPr>
      <t>u</t>
    </r>
  </si>
  <si>
    <r>
      <t>k</t>
    </r>
    <r>
      <rPr>
        <vertAlign val="subscript"/>
        <sz val="11"/>
        <color theme="1"/>
        <rFont val="Arial"/>
        <family val="2"/>
        <scheme val="minor"/>
      </rPr>
      <t>b</t>
    </r>
  </si>
  <si>
    <r>
      <t>I</t>
    </r>
    <r>
      <rPr>
        <vertAlign val="subscript"/>
        <sz val="11"/>
        <color theme="1"/>
        <rFont val="Arial"/>
        <family val="2"/>
        <scheme val="minor"/>
      </rPr>
      <t>v zul</t>
    </r>
    <r>
      <rPr>
        <sz val="11"/>
        <color theme="1"/>
        <rFont val="Arial"/>
        <family val="2"/>
        <scheme val="minor"/>
      </rPr>
      <t xml:space="preserve"> [A]</t>
    </r>
  </si>
  <si>
    <r>
      <t>I</t>
    </r>
    <r>
      <rPr>
        <vertAlign val="subscript"/>
        <sz val="11"/>
        <color theme="1"/>
        <rFont val="Arial"/>
        <family val="2"/>
        <scheme val="minor"/>
      </rPr>
      <t>u zul</t>
    </r>
    <r>
      <rPr>
        <sz val="11"/>
        <color theme="1"/>
        <rFont val="Arial"/>
        <family val="2"/>
        <scheme val="minor"/>
      </rPr>
      <t xml:space="preserve"> [A]</t>
    </r>
  </si>
  <si>
    <r>
      <t>I</t>
    </r>
    <r>
      <rPr>
        <vertAlign val="subscript"/>
        <sz val="11"/>
        <color theme="1"/>
        <rFont val="Arial"/>
        <family val="2"/>
        <scheme val="minor"/>
      </rPr>
      <t>b zul</t>
    </r>
    <r>
      <rPr>
        <sz val="11"/>
        <color theme="1"/>
        <rFont val="Arial"/>
        <family val="2"/>
        <scheme val="minor"/>
      </rPr>
      <t xml:space="preserve"> [A]</t>
    </r>
  </si>
  <si>
    <t>Gemäss DACHCZ Teil B Tabelle 3-2</t>
  </si>
  <si>
    <r>
      <t>Proportionalitätsfaktor p</t>
    </r>
    <r>
      <rPr>
        <vertAlign val="subscript"/>
        <sz val="11"/>
        <color theme="1"/>
        <rFont val="Arial"/>
        <family val="2"/>
        <scheme val="minor"/>
      </rPr>
      <t>v</t>
    </r>
  </si>
  <si>
    <r>
      <t>Resonanzfaktor k</t>
    </r>
    <r>
      <rPr>
        <vertAlign val="subscript"/>
        <sz val="11"/>
        <color theme="1"/>
        <rFont val="Arial"/>
        <family val="2"/>
        <scheme val="minor"/>
      </rPr>
      <t xml:space="preserve">v, </t>
    </r>
    <r>
      <rPr>
        <sz val="11"/>
        <color theme="1"/>
        <rFont val="Arial"/>
        <family val="2"/>
        <scheme val="minor"/>
      </rPr>
      <t>k</t>
    </r>
    <r>
      <rPr>
        <vertAlign val="subscript"/>
        <sz val="11"/>
        <color theme="1"/>
        <rFont val="Arial"/>
        <family val="2"/>
        <scheme val="minor"/>
      </rPr>
      <t>u</t>
    </r>
    <r>
      <rPr>
        <sz val="11"/>
        <color theme="1"/>
        <rFont val="Arial"/>
        <family val="2"/>
        <scheme val="minor"/>
      </rPr>
      <t xml:space="preserve"> und k</t>
    </r>
    <r>
      <rPr>
        <vertAlign val="subscript"/>
        <sz val="11"/>
        <color theme="1"/>
        <rFont val="Arial"/>
        <family val="2"/>
        <scheme val="minor"/>
      </rPr>
      <t>b</t>
    </r>
    <r>
      <rPr>
        <sz val="11"/>
        <color theme="1"/>
        <rFont val="Arial"/>
        <family val="2"/>
        <scheme val="minor"/>
      </rPr>
      <t xml:space="preserve"> </t>
    </r>
  </si>
  <si>
    <r>
      <t>Proportionalitätsfaktor g</t>
    </r>
    <r>
      <rPr>
        <vertAlign val="subscript"/>
        <sz val="11"/>
        <color theme="1"/>
        <rFont val="Arial"/>
        <family val="2"/>
        <scheme val="minor"/>
      </rPr>
      <t>u</t>
    </r>
  </si>
  <si>
    <t>vereinfacht Gemäss DACHCZ Teil B Formel (3-2) und (3-3) sonst gemäss DACHCZ Teil A Kap. 6.2</t>
  </si>
  <si>
    <t>nach den "Technischen Regeln für die Beurteilung von Netzrückwirkungen"</t>
  </si>
  <si>
    <t>3. Ausgabe 2021</t>
  </si>
  <si>
    <t>gemäss DACHCZ teil B Kap. 1.2 (1 wenn kein Anschluss von Erzeugern oder Speichern sonst 1.35)</t>
  </si>
  <si>
    <t>Grenzwerte für schnelle und langsame Spannungsänderungen</t>
  </si>
  <si>
    <t>schnelle Spannungsänderungen</t>
  </si>
  <si>
    <t>langsame Spannungsänderungen</t>
  </si>
  <si>
    <r>
      <t>max. Zulässiger Anlaufstrom (d</t>
    </r>
    <r>
      <rPr>
        <vertAlign val="subscript"/>
        <sz val="11"/>
        <color theme="1"/>
        <rFont val="Arial"/>
        <family val="2"/>
        <scheme val="minor"/>
      </rPr>
      <t>max</t>
    </r>
    <r>
      <rPr>
        <sz val="11"/>
        <color theme="1"/>
        <rFont val="Arial"/>
        <family val="2"/>
        <scheme val="minor"/>
      </rPr>
      <t>=3%)</t>
    </r>
  </si>
  <si>
    <t>Grenzwerte für unsymmetrische Belastung</t>
  </si>
  <si>
    <t>max. zulässige unsymmetrische Leistung der Anlage:</t>
  </si>
  <si>
    <t>Proportionalitätsfaktor s der Unsymmetrie:</t>
  </si>
  <si>
    <t>Gemäss DACHCT Teil B Tabelle 2-1, ohne nähere Angaben s=15</t>
  </si>
  <si>
    <t>Emissionsgrenzwerte für Oberschwingungs-, Zwischenharmonische- und Supraharmonische Ströme</t>
  </si>
  <si>
    <t>Emissionsgrenzwerte für schelle und langsame Spannungsänderungen</t>
  </si>
  <si>
    <t>Emissionsgrenzwerte für unsymmetrische Belastung</t>
  </si>
  <si>
    <t>Daten zum Netzanschluss und zur Anlage</t>
  </si>
  <si>
    <t>Grenzwertdatenblatt für Anlagen</t>
  </si>
  <si>
    <t>Anforderungen an die Anlage:</t>
  </si>
  <si>
    <t>Gemäss den "technischen Regeln zur Beurteilung von Netzrückwirkungen" muss die Anlage die Emissionsgrenzwerte gemäss den</t>
  </si>
  <si>
    <t>vorstehenden Berechnungen zwingend einhalten. Massgeben sind alle Grenzwerte in Zellen mit der Formatierung</t>
  </si>
  <si>
    <t>Grenzwert</t>
  </si>
  <si>
    <t>Legende</t>
  </si>
  <si>
    <t>durch den Netzbetreiber zu erfassen</t>
  </si>
  <si>
    <t>Konstanten/Ordnungszahlen etc.</t>
  </si>
  <si>
    <t>Berechnete Werte</t>
  </si>
  <si>
    <t>Emissionsgrenzwert der Kundenanlage/max. zulässige Emission</t>
  </si>
  <si>
    <t>Legende und Bemerkungen</t>
  </si>
  <si>
    <t>Berechnungsparameter gemäss den "technischen Regeln zur Beurteilung von Netzrückwrikungen" (siehe auch Bemerkungen)</t>
  </si>
  <si>
    <t>Bemerkungen</t>
  </si>
  <si>
    <t>Seite 1</t>
  </si>
  <si>
    <t>Seite 2</t>
  </si>
  <si>
    <t>Vereinfachte DACHCZ Abklärung (alle Korrekturfaktoren=1)</t>
  </si>
  <si>
    <t>nein</t>
  </si>
  <si>
    <r>
      <t>k</t>
    </r>
    <r>
      <rPr>
        <vertAlign val="subscript"/>
        <sz val="11"/>
        <color theme="1"/>
        <rFont val="Arial"/>
        <family val="2"/>
        <scheme val="minor"/>
      </rPr>
      <t xml:space="preserve">v und </t>
    </r>
    <r>
      <rPr>
        <sz val="11"/>
        <color theme="1"/>
        <rFont val="Arial"/>
        <family val="2"/>
        <scheme val="minor"/>
      </rPr>
      <t>k</t>
    </r>
    <r>
      <rPr>
        <vertAlign val="subscript"/>
        <sz val="11"/>
        <color theme="1"/>
        <rFont val="Arial"/>
        <family val="2"/>
        <scheme val="minor"/>
      </rPr>
      <t>u</t>
    </r>
    <r>
      <rPr>
        <sz val="11"/>
        <color theme="1"/>
        <rFont val="Arial"/>
        <family val="2"/>
        <scheme val="minor"/>
      </rPr>
      <t xml:space="preserve"> (*)</t>
    </r>
  </si>
  <si>
    <r>
      <t>Summe k</t>
    </r>
    <r>
      <rPr>
        <vertAlign val="subscript"/>
        <sz val="11"/>
        <color theme="1"/>
        <rFont val="Arial"/>
        <family val="2"/>
        <scheme val="minor"/>
      </rPr>
      <t>B</t>
    </r>
    <r>
      <rPr>
        <sz val="11"/>
        <color theme="1"/>
        <rFont val="Arial"/>
        <family val="2"/>
        <scheme val="minor"/>
      </rPr>
      <t>+K</t>
    </r>
    <r>
      <rPr>
        <vertAlign val="subscript"/>
        <sz val="11"/>
        <color theme="1"/>
        <rFont val="Arial"/>
        <family val="2"/>
        <scheme val="minor"/>
      </rPr>
      <t>E</t>
    </r>
    <r>
      <rPr>
        <sz val="11"/>
        <color theme="1"/>
        <rFont val="Arial"/>
        <family val="2"/>
        <scheme val="minor"/>
      </rPr>
      <t>+k</t>
    </r>
    <r>
      <rPr>
        <vertAlign val="subscript"/>
        <sz val="11"/>
        <color theme="1"/>
        <rFont val="Arial"/>
        <family val="2"/>
        <scheme val="minor"/>
      </rPr>
      <t>S</t>
    </r>
    <r>
      <rPr>
        <sz val="11"/>
        <color theme="1"/>
        <rFont val="Arial"/>
        <family val="2"/>
        <scheme val="minor"/>
      </rPr>
      <t>: (für Berechnung)</t>
    </r>
  </si>
  <si>
    <r>
      <t>--&gt; k</t>
    </r>
    <r>
      <rPr>
        <vertAlign val="subscript"/>
        <sz val="11"/>
        <color theme="1"/>
        <rFont val="Arial"/>
        <family val="2"/>
        <scheme val="minor"/>
      </rPr>
      <t>B</t>
    </r>
    <r>
      <rPr>
        <sz val="11"/>
        <color theme="1"/>
        <rFont val="Arial"/>
        <family val="2"/>
        <scheme val="minor"/>
      </rPr>
      <t>+k</t>
    </r>
    <r>
      <rPr>
        <vertAlign val="subscript"/>
        <sz val="11"/>
        <color theme="1"/>
        <rFont val="Arial"/>
        <family val="2"/>
        <scheme val="minor"/>
      </rPr>
      <t>E</t>
    </r>
    <r>
      <rPr>
        <sz val="11"/>
        <color theme="1"/>
        <rFont val="Arial"/>
        <family val="2"/>
        <scheme val="minor"/>
      </rPr>
      <t>+k</t>
    </r>
    <r>
      <rPr>
        <vertAlign val="subscript"/>
        <sz val="11"/>
        <color theme="1"/>
        <rFont val="Arial"/>
        <family val="2"/>
        <scheme val="minor"/>
      </rPr>
      <t>S</t>
    </r>
    <r>
      <rPr>
        <sz val="11"/>
        <color theme="1"/>
        <rFont val="Arial"/>
        <family val="2"/>
        <scheme val="minor"/>
      </rPr>
      <t>=1/k</t>
    </r>
    <r>
      <rPr>
        <vertAlign val="subscript"/>
        <sz val="11"/>
        <color theme="1"/>
        <rFont val="Arial"/>
        <family val="2"/>
        <scheme val="minor"/>
      </rPr>
      <t>XR</t>
    </r>
    <r>
      <rPr>
        <sz val="11"/>
        <color theme="1"/>
        <rFont val="Arial"/>
        <family val="2"/>
        <scheme val="minor"/>
      </rPr>
      <t>=1/k</t>
    </r>
    <r>
      <rPr>
        <vertAlign val="subscript"/>
        <sz val="11"/>
        <color theme="1"/>
        <rFont val="Arial"/>
        <family val="2"/>
        <scheme val="minor"/>
      </rPr>
      <t>u</t>
    </r>
    <r>
      <rPr>
        <sz val="11"/>
        <color theme="1"/>
        <rFont val="Arial"/>
        <family val="2"/>
        <scheme val="minor"/>
      </rPr>
      <t>=1/k</t>
    </r>
    <r>
      <rPr>
        <vertAlign val="subscript"/>
        <sz val="11"/>
        <color theme="1"/>
        <rFont val="Arial"/>
        <family val="2"/>
        <scheme val="minor"/>
      </rPr>
      <t>v</t>
    </r>
    <r>
      <rPr>
        <sz val="11"/>
        <color theme="1"/>
        <rFont val="Arial"/>
        <family val="2"/>
        <scheme val="minor"/>
      </rPr>
      <t>=1</t>
    </r>
  </si>
  <si>
    <r>
      <t>max. Zulässiger Anlaufstrom (d</t>
    </r>
    <r>
      <rPr>
        <vertAlign val="subscript"/>
        <sz val="11"/>
        <color theme="1"/>
        <rFont val="Arial"/>
        <family val="2"/>
        <scheme val="minor"/>
      </rPr>
      <t>max</t>
    </r>
    <r>
      <rPr>
        <sz val="11"/>
        <color theme="1"/>
        <rFont val="Arial"/>
        <family val="2"/>
        <scheme val="minor"/>
      </rPr>
      <t>=2%)</t>
    </r>
  </si>
  <si>
    <r>
      <t>max. Zulässige Rücklieferleistung (d</t>
    </r>
    <r>
      <rPr>
        <vertAlign val="subscript"/>
        <sz val="11"/>
        <color theme="1"/>
        <rFont val="Arial"/>
        <family val="2"/>
        <scheme val="minor"/>
      </rPr>
      <t>max</t>
    </r>
    <r>
      <rPr>
        <sz val="11"/>
        <color theme="1"/>
        <rFont val="Arial"/>
        <family val="2"/>
        <scheme val="minor"/>
      </rPr>
      <t>=2%)</t>
    </r>
  </si>
  <si>
    <t>Gemäss DACHCZ Teil B Tabelle 3-3</t>
  </si>
  <si>
    <t>Mittelspannung</t>
  </si>
  <si>
    <t>Achtung:
alle Leistungsangaben in kVA eingeben.</t>
  </si>
  <si>
    <t>3. Ausgabe 2021 - Datum des Berechnungsprogrammes 2.6.2024</t>
  </si>
  <si>
    <t>noch nicht implementiert</t>
  </si>
  <si>
    <t>Formel (2-1)</t>
  </si>
  <si>
    <t>Oberschwingungsströme (3-1)</t>
  </si>
  <si>
    <t>Zwischenharmonische Ströme (3-8)</t>
  </si>
  <si>
    <t>Supraharmonische Ströme (3-9)</t>
  </si>
  <si>
    <t>EW Zermatt</t>
  </si>
  <si>
    <t>TS Trockener Steg 1</t>
  </si>
  <si>
    <t>Sesselbahn Furggsattel</t>
  </si>
  <si>
    <t>Talstation Furggsattel</t>
  </si>
  <si>
    <t>TS Trockener Steg 1 20kV SS</t>
  </si>
  <si>
    <t>zul I1 [A]</t>
  </si>
  <si>
    <t>zul. THDI (OSI bezogen auf I1)</t>
  </si>
  <si>
    <r>
      <t>zul. TDD (OS</t>
    </r>
    <r>
      <rPr>
        <vertAlign val="subscript"/>
        <sz val="11"/>
        <color theme="0"/>
        <rFont val="Arial"/>
        <family val="2"/>
        <scheme val="minor"/>
      </rPr>
      <t>I</t>
    </r>
    <r>
      <rPr>
        <sz val="11"/>
        <color theme="0"/>
        <rFont val="Arial"/>
        <family val="2"/>
        <scheme val="minor"/>
      </rPr>
      <t xml:space="preserve"> bezogen auf I</t>
    </r>
    <r>
      <rPr>
        <vertAlign val="subscript"/>
        <sz val="11"/>
        <color theme="0"/>
        <rFont val="Arial"/>
        <family val="2"/>
        <scheme val="minor"/>
      </rPr>
      <t>A</t>
    </r>
    <r>
      <rPr>
        <sz val="11"/>
        <color theme="0"/>
        <rFont val="Arial"/>
        <family val="2"/>
        <scheme val="minor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</si>
</sst>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"/>
    <numFmt numFmtId="165" formatCode="0.000"/>
    <numFmt numFmtId="166" formatCode="0.0"/>
    <numFmt numFmtId="167" formatCode="0.0%"/>
  </numFmts>
  <fonts count="14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vertAlign val="subscript"/>
      <sz val="11"/>
      <color theme="1"/>
      <name val="Arial"/>
      <family val="2"/>
      <scheme val="minor"/>
    </font>
    <font>
      <sz val="11"/>
      <color theme="2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1"/>
      <color rgb="FFFFC000"/>
      <name val="Arial"/>
      <family val="2"/>
      <scheme val="minor"/>
    </font>
    <font>
      <sz val="11"/>
      <color rgb="FFFFC000"/>
      <name val="Arial"/>
      <family val="2"/>
      <scheme val="minor"/>
    </font>
    <font>
      <b/>
      <sz val="12"/>
      <color rgb="FFFFC000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vertAlign val="subscript"/>
      <sz val="11"/>
      <color theme="0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1" fillId="0" borderId="0" applyFont="0" applyFill="0" applyBorder="0" applyAlignment="0" applyProtection="0"/>
  </cellStyleXfs>
  <cellXfs count="105">
    <xf numFmtId="0" fontId="0" fillId="0" borderId="0" xfId="0"/>
    <xf numFmtId="0" fontId="0" fillId="0" borderId="0" xfId="0" applyAlignment="1">
      <alignment horizontal="center"/>
    </xf>
    <xf numFmtId="0" fontId="0" fillId="5" borderId="0" xfId="0" applyFill="1" applyAlignment="1">
      <alignment horizontal="center"/>
    </xf>
    <xf numFmtId="165" fontId="0" fillId="0" borderId="0" xfId="0" applyNumberFormat="1" applyAlignment="1">
      <alignment horizontal="center"/>
    </xf>
    <xf numFmtId="0" fontId="5" fillId="0" borderId="0" xfId="0" applyFont="1"/>
    <xf numFmtId="0" fontId="0" fillId="0" borderId="1" xfId="0" applyBorder="1"/>
    <xf numFmtId="0" fontId="0" fillId="0" borderId="2" xfId="0" applyBorder="1" applyAlignment="1">
      <alignment horizontal="center"/>
    </xf>
    <xf numFmtId="165" fontId="0" fillId="0" borderId="2" xfId="0" applyNumberFormat="1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 applyAlignment="1">
      <alignment horizontal="left"/>
    </xf>
    <xf numFmtId="0" fontId="0" fillId="0" borderId="6" xfId="0" applyBorder="1"/>
    <xf numFmtId="0" fontId="0" fillId="0" borderId="7" xfId="0" applyBorder="1" applyAlignment="1">
      <alignment horizontal="center"/>
    </xf>
    <xf numFmtId="165" fontId="0" fillId="0" borderId="7" xfId="0" applyNumberFormat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4" borderId="0" xfId="0" applyFill="1" applyAlignment="1">
      <alignment horizontal="center"/>
    </xf>
    <xf numFmtId="165" fontId="3" fillId="6" borderId="0" xfId="0" applyNumberFormat="1" applyFont="1" applyFill="1" applyAlignment="1">
      <alignment horizontal="center"/>
    </xf>
    <xf numFmtId="164" fontId="0" fillId="0" borderId="0" xfId="0" applyNumberFormat="1" applyAlignment="1">
      <alignment horizontal="left"/>
    </xf>
    <xf numFmtId="0" fontId="0" fillId="0" borderId="4" xfId="0" applyBorder="1" applyAlignment="1">
      <alignment vertical="center"/>
    </xf>
    <xf numFmtId="0" fontId="0" fillId="0" borderId="0" xfId="0" applyAlignment="1">
      <alignment horizontal="left" vertical="center"/>
    </xf>
    <xf numFmtId="0" fontId="0" fillId="2" borderId="0" xfId="0" applyFill="1" applyAlignment="1">
      <alignment vertical="center"/>
    </xf>
    <xf numFmtId="0" fontId="0" fillId="0" borderId="5" xfId="0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3" fillId="6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left"/>
    </xf>
    <xf numFmtId="0" fontId="0" fillId="5" borderId="0" xfId="0" applyFill="1"/>
    <xf numFmtId="0" fontId="4" fillId="5" borderId="0" xfId="0" applyFont="1" applyFill="1" applyAlignment="1">
      <alignment horizontal="left"/>
    </xf>
    <xf numFmtId="165" fontId="0" fillId="5" borderId="0" xfId="0" applyNumberFormat="1" applyFill="1" applyAlignment="1">
      <alignment horizontal="center"/>
    </xf>
    <xf numFmtId="0" fontId="4" fillId="0" borderId="2" xfId="0" applyFont="1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165" fontId="3" fillId="0" borderId="7" xfId="0" applyNumberFormat="1" applyFont="1" applyBorder="1" applyAlignment="1">
      <alignment horizontal="center" vertic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165" fontId="3" fillId="6" borderId="3" xfId="0" applyNumberFormat="1" applyFont="1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165" fontId="3" fillId="6" borderId="5" xfId="0" applyNumberFormat="1" applyFont="1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165" fontId="3" fillId="6" borderId="8" xfId="0" applyNumberFormat="1" applyFont="1" applyFill="1" applyBorder="1" applyAlignment="1">
      <alignment horizontal="center"/>
    </xf>
    <xf numFmtId="165" fontId="0" fillId="0" borderId="11" xfId="0" applyNumberFormat="1" applyBorder="1" applyAlignment="1">
      <alignment horizontal="center"/>
    </xf>
    <xf numFmtId="0" fontId="0" fillId="0" borderId="2" xfId="0" applyBorder="1" applyAlignment="1">
      <alignment horizontal="left"/>
    </xf>
    <xf numFmtId="2" fontId="0" fillId="7" borderId="0" xfId="0" applyNumberFormat="1" applyFill="1" applyAlignment="1">
      <alignment horizontal="center" vertical="center"/>
    </xf>
    <xf numFmtId="0" fontId="0" fillId="7" borderId="12" xfId="0" applyFill="1" applyBorder="1" applyAlignment="1">
      <alignment horizontal="center"/>
    </xf>
    <xf numFmtId="0" fontId="0" fillId="7" borderId="13" xfId="0" applyFill="1" applyBorder="1" applyAlignment="1">
      <alignment horizontal="center"/>
    </xf>
    <xf numFmtId="0" fontId="0" fillId="7" borderId="14" xfId="0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0" fillId="7" borderId="0" xfId="0" applyFill="1" applyAlignment="1">
      <alignment horizontal="center"/>
    </xf>
    <xf numFmtId="0" fontId="0" fillId="7" borderId="7" xfId="0" applyFill="1" applyBorder="1" applyAlignment="1">
      <alignment horizontal="center"/>
    </xf>
    <xf numFmtId="2" fontId="0" fillId="3" borderId="0" xfId="0" applyNumberFormat="1" applyFill="1" applyAlignment="1">
      <alignment horizontal="center" vertical="center"/>
    </xf>
    <xf numFmtId="2" fontId="0" fillId="0" borderId="0" xfId="0" applyNumberFormat="1" applyAlignment="1">
      <alignment horizontal="center"/>
    </xf>
    <xf numFmtId="2" fontId="0" fillId="5" borderId="0" xfId="0" applyNumberFormat="1" applyFill="1" applyAlignment="1">
      <alignment horizontal="center"/>
    </xf>
    <xf numFmtId="2" fontId="0" fillId="0" borderId="2" xfId="0" applyNumberFormat="1" applyBorder="1" applyAlignment="1">
      <alignment horizontal="center"/>
    </xf>
    <xf numFmtId="2" fontId="0" fillId="0" borderId="0" xfId="0" quotePrefix="1" applyNumberFormat="1" applyAlignment="1">
      <alignment horizontal="left"/>
    </xf>
    <xf numFmtId="2" fontId="0" fillId="2" borderId="0" xfId="0" applyNumberFormat="1" applyFill="1" applyAlignment="1">
      <alignment vertical="center"/>
    </xf>
    <xf numFmtId="2" fontId="0" fillId="0" borderId="0" xfId="0" applyNumberFormat="1" applyAlignment="1">
      <alignment horizontal="left" vertical="center"/>
    </xf>
    <xf numFmtId="2" fontId="0" fillId="0" borderId="7" xfId="0" applyNumberFormat="1" applyBorder="1" applyAlignment="1">
      <alignment horizontal="center"/>
    </xf>
    <xf numFmtId="2" fontId="0" fillId="0" borderId="7" xfId="0" applyNumberFormat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7" borderId="12" xfId="0" applyNumberFormat="1" applyFill="1" applyBorder="1" applyAlignment="1">
      <alignment horizontal="center"/>
    </xf>
    <xf numFmtId="2" fontId="0" fillId="7" borderId="13" xfId="0" applyNumberFormat="1" applyFill="1" applyBorder="1" applyAlignment="1">
      <alignment horizontal="center"/>
    </xf>
    <xf numFmtId="2" fontId="0" fillId="7" borderId="14" xfId="0" applyNumberFormat="1" applyFill="1" applyBorder="1" applyAlignment="1">
      <alignment horizontal="center"/>
    </xf>
    <xf numFmtId="0" fontId="6" fillId="5" borderId="0" xfId="0" applyFont="1" applyFill="1"/>
    <xf numFmtId="166" fontId="0" fillId="3" borderId="0" xfId="0" applyNumberFormat="1" applyFill="1" applyAlignment="1">
      <alignment horizontal="center" vertical="center"/>
    </xf>
    <xf numFmtId="1" fontId="0" fillId="3" borderId="0" xfId="0" applyNumberFormat="1" applyFill="1" applyAlignment="1">
      <alignment horizontal="center" vertical="center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5" fontId="9" fillId="0" borderId="0" xfId="0" applyNumberFormat="1" applyFont="1" applyAlignment="1">
      <alignment horizontal="center"/>
    </xf>
    <xf numFmtId="0" fontId="9" fillId="0" borderId="0" xfId="0" applyFont="1" applyAlignment="1">
      <alignment horizontal="left"/>
    </xf>
    <xf numFmtId="2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2" fontId="9" fillId="0" borderId="0" xfId="0" applyNumberFormat="1" applyFont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9" fillId="0" borderId="0" xfId="0" applyFont="1" applyAlignment="1">
      <alignment vertical="center"/>
    </xf>
    <xf numFmtId="165" fontId="9" fillId="0" borderId="0" xfId="0" applyNumberFormat="1" applyFont="1" applyAlignment="1">
      <alignment horizontal="left"/>
    </xf>
    <xf numFmtId="0" fontId="9" fillId="0" borderId="0" xfId="0" applyFont="1"/>
    <xf numFmtId="2" fontId="9" fillId="0" borderId="0" xfId="0" applyNumberFormat="1" applyFont="1" applyAlignment="1">
      <alignment horizontal="center"/>
    </xf>
    <xf numFmtId="1" fontId="0" fillId="7" borderId="0" xfId="0" applyNumberFormat="1" applyFill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0" xfId="0" applyAlignment="1">
      <alignment horizontal="left" vertical="center"/>
    </xf>
    <xf numFmtId="0" fontId="7" fillId="8" borderId="0" xfId="0" applyFont="1" applyFill="1" applyAlignment="1">
      <alignment horizontal="center" vertical="center" wrapText="1"/>
    </xf>
    <xf numFmtId="0" fontId="7" fillId="8" borderId="0" xfId="0" applyFont="1" applyFill="1" applyAlignment="1">
      <alignment horizontal="center" vertical="center"/>
    </xf>
    <xf numFmtId="0" fontId="12" fillId="6" borderId="1" xfId="0" applyFont="1" applyFill="1" applyBorder="1"/>
    <xf numFmtId="0" fontId="12" fillId="6" borderId="2" xfId="0" applyFont="1" applyFill="1" applyBorder="1"/>
    <xf numFmtId="1" fontId="12" fillId="6" borderId="3" xfId="0" applyNumberFormat="1" applyFont="1" applyFill="1" applyBorder="1" applyAlignment="1">
      <alignment horizontal="center"/>
    </xf>
    <xf numFmtId="0" fontId="12" fillId="6" borderId="4" xfId="0" applyFont="1" applyFill="1" applyBorder="1"/>
    <xf numFmtId="0" fontId="12" fillId="6" borderId="0" xfId="0" applyFont="1" applyFill="1"/>
    <xf numFmtId="167" fontId="12" fillId="6" borderId="5" xfId="0" applyNumberFormat="1" applyFont="1" applyFill="1" applyBorder="1" applyAlignment="1">
      <alignment horizontal="center"/>
    </xf>
    <xf numFmtId="0" fontId="12" fillId="6" borderId="6" xfId="0" applyFont="1" applyFill="1" applyBorder="1" applyAlignment="1">
      <alignment horizontal="left"/>
    </xf>
    <xf numFmtId="0" fontId="12" fillId="6" borderId="7" xfId="0" applyFont="1" applyFill="1" applyBorder="1"/>
    <xf numFmtId="167" fontId="12" fillId="6" borderId="8" xfId="1" applyNumberFormat="1" applyFont="1" applyFill="1" applyBorder="1" applyAlignment="1">
      <alignment horizontal="center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83</xdr:row>
      <xdr:rowOff>0</xdr:rowOff>
    </xdr:from>
    <xdr:to>
      <xdr:col>2</xdr:col>
      <xdr:colOff>837975</xdr:colOff>
      <xdr:row>85</xdr:row>
      <xdr:rowOff>156182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15211662-EF68-4222-A83A-EAD829CFE1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" y="16287750"/>
          <a:ext cx="1800000" cy="632432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837975</xdr:colOff>
      <xdr:row>2</xdr:row>
      <xdr:rowOff>156182</xdr:rowOff>
    </xdr:to>
    <xdr:pic>
      <xdr:nvPicPr>
        <xdr:cNvPr id="7" name="Grafik 6">
          <a:extLst>
            <a:ext uri="{FF2B5EF4-FFF2-40B4-BE49-F238E27FC236}">
              <a16:creationId xmlns:a16="http://schemas.microsoft.com/office/drawing/2014/main" id="{9D06FD62-63F8-4B05-B977-DA5BDA4855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" y="0"/>
          <a:ext cx="1800000" cy="6324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Ausschnitt">
  <a:themeElements>
    <a:clrScheme name="Benutzerdefiniert 3">
      <a:dk1>
        <a:srgbClr val="000000"/>
      </a:dk1>
      <a:lt1>
        <a:srgbClr val="FFFFFF"/>
      </a:lt1>
      <a:dk2>
        <a:srgbClr val="424E6A"/>
      </a:dk2>
      <a:lt2>
        <a:srgbClr val="FFFFFF"/>
      </a:lt2>
      <a:accent1>
        <a:srgbClr val="232B3B"/>
      </a:accent1>
      <a:accent2>
        <a:srgbClr val="424E6A"/>
      </a:accent2>
      <a:accent3>
        <a:srgbClr val="7F8AA5"/>
      </a:accent3>
      <a:accent4>
        <a:srgbClr val="5A494C"/>
      </a:accent4>
      <a:accent5>
        <a:srgbClr val="856C70"/>
      </a:accent5>
      <a:accent6>
        <a:srgbClr val="B6A4A6"/>
      </a:accent6>
      <a:hlink>
        <a:srgbClr val="666699"/>
      </a:hlink>
      <a:folHlink>
        <a:srgbClr val="CCCCE6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Ausschnitt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in">
          <a:solidFill>
            <a:schemeClr val="phClr"/>
          </a:solidFill>
          <a:prstDash val="solid"/>
        </a:ln>
        <a:ln w="34925" cap="flat" cmpd="sng" algn="in">
          <a:solidFill>
            <a:schemeClr val="phClr"/>
          </a:solidFill>
          <a:prstDash val="solid"/>
        </a:ln>
        <a:ln w="19050" cap="flat" cmpd="sng" algn="in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PARMELTEC Präsentation.potx" id="{FB202032-CADB-4747-B6C5-58FC88FC89BF}" vid="{087B4E4F-DB04-4CDB-8A00-50B1090FD98D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5F10D-BA0D-4C27-BFC3-FEC586C983CD}">
  <sheetPr>
    <pageSetUpPr fitToPage="1"/>
  </sheetPr>
  <dimension ref="A1:L103"/>
  <sheetViews>
    <sheetView tabSelected="1" zoomScaleNormal="100" workbookViewId="0">
      <selection activeCell="B1" sqref="B1"/>
    </sheetView>
  </sheetViews>
  <sheetFormatPr baseColWidth="10" defaultRowHeight="14.25" x14ac:dyDescent="0.2"/>
  <cols>
    <col min="1" max="1" width="1.5" customWidth="1"/>
    <col min="2" max="4" width="12.625" style="1" customWidth="1"/>
    <col min="5" max="5" width="12.625" style="3" customWidth="1"/>
    <col min="6" max="6" width="12.625" customWidth="1"/>
    <col min="7" max="7" width="12.625" style="62" customWidth="1"/>
    <col min="8" max="8" width="12.625" style="1" customWidth="1"/>
    <col min="9" max="10" width="12.625" customWidth="1"/>
    <col min="11" max="11" width="12.625" style="1" customWidth="1"/>
    <col min="12" max="12" width="1.875" customWidth="1"/>
  </cols>
  <sheetData>
    <row r="1" spans="1:12" ht="23.25" x14ac:dyDescent="0.35">
      <c r="F1" s="4" t="s">
        <v>44</v>
      </c>
      <c r="K1" s="1" t="s">
        <v>57</v>
      </c>
    </row>
    <row r="2" spans="1:12" x14ac:dyDescent="0.2">
      <c r="F2" t="s">
        <v>29</v>
      </c>
    </row>
    <row r="3" spans="1:12" x14ac:dyDescent="0.2">
      <c r="F3" t="s">
        <v>69</v>
      </c>
    </row>
    <row r="5" spans="1:12" ht="16.5" thickBot="1" x14ac:dyDescent="0.3">
      <c r="A5" s="31"/>
      <c r="B5" s="32" t="s">
        <v>43</v>
      </c>
      <c r="C5" s="2"/>
      <c r="D5" s="2"/>
      <c r="E5" s="33"/>
      <c r="F5" s="74" t="s">
        <v>67</v>
      </c>
      <c r="G5" s="63"/>
      <c r="H5" s="2"/>
      <c r="I5" s="31"/>
      <c r="J5" s="31"/>
      <c r="K5" s="2"/>
      <c r="L5" s="31"/>
    </row>
    <row r="6" spans="1:12" x14ac:dyDescent="0.2">
      <c r="A6" s="5"/>
      <c r="B6" s="6"/>
      <c r="C6" s="6"/>
      <c r="D6" s="6"/>
      <c r="E6" s="7"/>
      <c r="F6" s="8"/>
      <c r="G6" s="64"/>
      <c r="H6" s="6"/>
      <c r="I6" s="8"/>
      <c r="J6" s="8"/>
      <c r="K6" s="6"/>
      <c r="L6" s="9"/>
    </row>
    <row r="7" spans="1:12" ht="18.75" x14ac:dyDescent="0.35">
      <c r="A7" s="10"/>
      <c r="B7" s="12" t="s">
        <v>59</v>
      </c>
      <c r="F7" s="61" t="s">
        <v>60</v>
      </c>
      <c r="G7" s="65" t="s">
        <v>63</v>
      </c>
      <c r="L7" s="11"/>
    </row>
    <row r="8" spans="1:12" s="25" customFormat="1" ht="18" customHeight="1" x14ac:dyDescent="0.2">
      <c r="A8" s="21"/>
      <c r="B8" s="93" t="s">
        <v>3</v>
      </c>
      <c r="C8" s="93"/>
      <c r="D8" s="93"/>
      <c r="E8" s="93"/>
      <c r="F8" s="23" t="s">
        <v>75</v>
      </c>
      <c r="G8" s="66"/>
      <c r="H8" s="23"/>
      <c r="I8" s="23"/>
      <c r="J8" s="23"/>
      <c r="K8" s="23"/>
      <c r="L8" s="24"/>
    </row>
    <row r="9" spans="1:12" s="25" customFormat="1" ht="18" customHeight="1" x14ac:dyDescent="0.2">
      <c r="A9" s="21"/>
      <c r="B9" s="93" t="s">
        <v>4</v>
      </c>
      <c r="C9" s="93"/>
      <c r="D9" s="93"/>
      <c r="E9" s="93"/>
      <c r="F9" s="23" t="s">
        <v>76</v>
      </c>
      <c r="G9" s="66"/>
      <c r="H9" s="23"/>
      <c r="I9" s="23"/>
      <c r="J9" s="23"/>
      <c r="K9" s="23"/>
      <c r="L9" s="24"/>
    </row>
    <row r="10" spans="1:12" s="25" customFormat="1" ht="18" customHeight="1" x14ac:dyDescent="0.2">
      <c r="A10" s="21"/>
      <c r="B10" s="93" t="s">
        <v>5</v>
      </c>
      <c r="C10" s="93"/>
      <c r="D10" s="93"/>
      <c r="E10" s="93"/>
      <c r="F10" s="76">
        <v>1000</v>
      </c>
      <c r="G10" s="67" t="s">
        <v>12</v>
      </c>
      <c r="H10" s="26"/>
      <c r="K10" s="26"/>
      <c r="L10" s="24"/>
    </row>
    <row r="11" spans="1:12" s="25" customFormat="1" ht="18" customHeight="1" x14ac:dyDescent="0.2">
      <c r="A11" s="21"/>
      <c r="B11" s="93" t="s">
        <v>13</v>
      </c>
      <c r="C11" s="93"/>
      <c r="D11" s="93"/>
      <c r="E11" s="93"/>
      <c r="F11" s="61">
        <v>1.35</v>
      </c>
      <c r="G11" s="67" t="s">
        <v>17</v>
      </c>
      <c r="H11" s="22" t="s">
        <v>62</v>
      </c>
      <c r="K11" s="54" cm="1">
        <f t="array" ref="K11">IF(simple="ja",1,kbesman)</f>
        <v>1.35</v>
      </c>
      <c r="L11" s="24"/>
    </row>
    <row r="12" spans="1:12" s="25" customFormat="1" ht="18" customHeight="1" x14ac:dyDescent="0.2">
      <c r="A12" s="21"/>
      <c r="B12" s="93" t="s">
        <v>6</v>
      </c>
      <c r="C12" s="93"/>
      <c r="D12" s="93"/>
      <c r="E12" s="93"/>
      <c r="F12" s="23" t="s">
        <v>77</v>
      </c>
      <c r="G12" s="66"/>
      <c r="H12" s="23"/>
      <c r="I12" s="23"/>
      <c r="J12" s="23"/>
      <c r="K12" s="23"/>
      <c r="L12" s="24"/>
    </row>
    <row r="13" spans="1:12" s="25" customFormat="1" ht="18" customHeight="1" x14ac:dyDescent="0.2">
      <c r="A13" s="21"/>
      <c r="B13" s="93" t="s">
        <v>7</v>
      </c>
      <c r="C13" s="93"/>
      <c r="D13" s="93"/>
      <c r="E13" s="93"/>
      <c r="F13" s="23" t="s">
        <v>78</v>
      </c>
      <c r="G13" s="66"/>
      <c r="H13" s="23"/>
      <c r="I13" s="23"/>
      <c r="J13" s="23"/>
      <c r="K13" s="23"/>
      <c r="L13" s="24"/>
    </row>
    <row r="14" spans="1:12" s="25" customFormat="1" ht="18" customHeight="1" x14ac:dyDescent="0.2">
      <c r="A14" s="21"/>
      <c r="B14" s="93" t="s">
        <v>9</v>
      </c>
      <c r="C14" s="93"/>
      <c r="D14" s="93"/>
      <c r="E14" s="93"/>
      <c r="F14" s="89">
        <f>Sa/(Uv*SQRT(3))</f>
        <v>553.92156261381501</v>
      </c>
      <c r="G14" s="67" t="s">
        <v>11</v>
      </c>
      <c r="H14" s="26"/>
      <c r="K14" s="26"/>
      <c r="L14" s="24"/>
    </row>
    <row r="15" spans="1:12" s="25" customFormat="1" ht="18" customHeight="1" x14ac:dyDescent="0.2">
      <c r="A15" s="21"/>
      <c r="B15" s="93" t="s">
        <v>16</v>
      </c>
      <c r="C15" s="93"/>
      <c r="D15" s="93"/>
      <c r="E15" s="93"/>
      <c r="F15" s="76">
        <v>662</v>
      </c>
      <c r="G15" s="67" t="s">
        <v>12</v>
      </c>
      <c r="H15" s="94" t="s">
        <v>68</v>
      </c>
      <c r="I15" s="95"/>
      <c r="J15" s="95"/>
      <c r="K15" s="26"/>
      <c r="L15" s="24"/>
    </row>
    <row r="16" spans="1:12" s="25" customFormat="1" ht="18" customHeight="1" x14ac:dyDescent="0.2">
      <c r="A16" s="21"/>
      <c r="B16" s="93" t="s">
        <v>8</v>
      </c>
      <c r="C16" s="93"/>
      <c r="D16" s="93"/>
      <c r="E16" s="93"/>
      <c r="F16" s="23" t="s">
        <v>79</v>
      </c>
      <c r="G16" s="66"/>
      <c r="H16" s="95"/>
      <c r="I16" s="95"/>
      <c r="J16" s="95"/>
      <c r="K16" s="23"/>
      <c r="L16" s="24"/>
    </row>
    <row r="17" spans="1:12" s="25" customFormat="1" ht="18" customHeight="1" x14ac:dyDescent="0.2">
      <c r="A17" s="21"/>
      <c r="B17" s="93" t="s">
        <v>15</v>
      </c>
      <c r="C17" s="93"/>
      <c r="D17" s="93"/>
      <c r="E17" s="93"/>
      <c r="F17" s="75">
        <v>0.69</v>
      </c>
      <c r="G17" s="67" t="s">
        <v>14</v>
      </c>
      <c r="H17" s="95"/>
      <c r="I17" s="95"/>
      <c r="J17" s="95"/>
      <c r="K17" s="26"/>
      <c r="L17" s="24"/>
    </row>
    <row r="18" spans="1:12" s="25" customFormat="1" ht="18" customHeight="1" x14ac:dyDescent="0.2">
      <c r="A18" s="21"/>
      <c r="B18" s="93" t="s">
        <v>10</v>
      </c>
      <c r="C18" s="93"/>
      <c r="D18" s="93"/>
      <c r="E18" s="93"/>
      <c r="F18" s="76">
        <v>69200</v>
      </c>
      <c r="G18" s="67" t="s">
        <v>12</v>
      </c>
      <c r="H18" s="95"/>
      <c r="I18" s="95"/>
      <c r="J18" s="95"/>
      <c r="K18" s="26"/>
      <c r="L18" s="24"/>
    </row>
    <row r="19" spans="1:12" ht="15" thickBot="1" x14ac:dyDescent="0.25">
      <c r="A19" s="13"/>
      <c r="B19" s="14"/>
      <c r="C19" s="14"/>
      <c r="D19" s="14"/>
      <c r="E19" s="15"/>
      <c r="F19" s="16"/>
      <c r="G19" s="68"/>
      <c r="H19" s="14"/>
      <c r="I19" s="16"/>
      <c r="J19" s="16"/>
      <c r="K19" s="14"/>
      <c r="L19" s="17"/>
    </row>
    <row r="21" spans="1:12" ht="16.5" thickBot="1" x14ac:dyDescent="0.3">
      <c r="A21" s="31"/>
      <c r="B21" s="32" t="s">
        <v>41</v>
      </c>
      <c r="C21" s="2"/>
      <c r="D21" s="2"/>
      <c r="E21" s="33"/>
      <c r="F21" s="31"/>
      <c r="G21" s="63"/>
      <c r="H21" s="2"/>
      <c r="I21" s="31"/>
      <c r="J21" s="31"/>
      <c r="K21" s="2"/>
      <c r="L21" s="31"/>
    </row>
    <row r="22" spans="1:12" ht="15.75" x14ac:dyDescent="0.25">
      <c r="A22" s="5"/>
      <c r="B22" s="34"/>
      <c r="C22" s="6"/>
      <c r="D22" s="6"/>
      <c r="E22" s="7"/>
      <c r="F22" s="8"/>
      <c r="G22" s="64"/>
      <c r="H22" s="6"/>
      <c r="I22" s="8"/>
      <c r="J22" s="8"/>
      <c r="K22" s="6"/>
      <c r="L22" s="9"/>
    </row>
    <row r="23" spans="1:12" ht="15" x14ac:dyDescent="0.25">
      <c r="A23" s="10"/>
      <c r="B23" s="30" t="s">
        <v>32</v>
      </c>
      <c r="L23" s="11"/>
    </row>
    <row r="24" spans="1:12" s="25" customFormat="1" ht="18" customHeight="1" x14ac:dyDescent="0.2">
      <c r="A24" s="21"/>
      <c r="B24" s="22" t="s">
        <v>64</v>
      </c>
      <c r="C24" s="26"/>
      <c r="D24" s="26"/>
      <c r="E24" s="28"/>
      <c r="F24" s="29">
        <f>0.02*Skv/(Uv*SQRT(3))</f>
        <v>1158.0474964615105</v>
      </c>
      <c r="G24" s="67" t="s">
        <v>11</v>
      </c>
      <c r="H24" s="22" t="s">
        <v>33</v>
      </c>
      <c r="K24" s="26"/>
      <c r="L24" s="24"/>
    </row>
    <row r="25" spans="1:12" s="25" customFormat="1" ht="18" customHeight="1" x14ac:dyDescent="0.2">
      <c r="A25" s="21"/>
      <c r="B25" s="22" t="s">
        <v>35</v>
      </c>
      <c r="C25" s="26"/>
      <c r="D25" s="26"/>
      <c r="E25" s="28"/>
      <c r="F25" s="29">
        <f>0.03*Skv/(Uv*SQRT(3))</f>
        <v>1737.0712446922657</v>
      </c>
      <c r="G25" s="67" t="s">
        <v>11</v>
      </c>
      <c r="H25" s="22" t="s">
        <v>34</v>
      </c>
      <c r="K25" s="26"/>
      <c r="L25" s="24"/>
    </row>
    <row r="26" spans="1:12" ht="18.75" x14ac:dyDescent="0.35">
      <c r="A26" s="10"/>
      <c r="B26" s="12" t="s">
        <v>65</v>
      </c>
      <c r="F26" s="29">
        <f>0.02*Skv</f>
        <v>1384</v>
      </c>
      <c r="G26" s="67" t="s">
        <v>12</v>
      </c>
      <c r="H26" s="22"/>
      <c r="I26" s="25"/>
      <c r="J26" s="25"/>
      <c r="K26" s="26"/>
      <c r="L26" s="24"/>
    </row>
    <row r="27" spans="1:12" ht="15" thickBot="1" x14ac:dyDescent="0.25">
      <c r="A27" s="13"/>
      <c r="B27" s="35"/>
      <c r="C27" s="14"/>
      <c r="D27" s="14"/>
      <c r="E27" s="15"/>
      <c r="F27" s="15"/>
      <c r="G27" s="69"/>
      <c r="H27" s="37"/>
      <c r="I27" s="38"/>
      <c r="J27" s="38"/>
      <c r="K27" s="36"/>
      <c r="L27" s="39"/>
    </row>
    <row r="28" spans="1:12" x14ac:dyDescent="0.2">
      <c r="B28" s="12"/>
      <c r="F28" s="3"/>
      <c r="G28" s="70"/>
      <c r="H28" s="22"/>
      <c r="I28" s="25"/>
      <c r="J28" s="25"/>
      <c r="K28" s="26"/>
      <c r="L28" s="25"/>
    </row>
    <row r="29" spans="1:12" ht="16.5" thickBot="1" x14ac:dyDescent="0.3">
      <c r="A29" s="31"/>
      <c r="B29" s="84" t="s">
        <v>42</v>
      </c>
      <c r="C29" s="2"/>
      <c r="D29" s="2"/>
      <c r="E29" s="33"/>
      <c r="F29" s="31"/>
      <c r="G29" s="63"/>
      <c r="H29" s="2"/>
      <c r="I29" s="31"/>
      <c r="J29" s="31"/>
      <c r="K29" s="2"/>
      <c r="L29" s="31"/>
    </row>
    <row r="30" spans="1:12" ht="15.75" x14ac:dyDescent="0.25">
      <c r="A30" s="5"/>
      <c r="B30" s="34"/>
      <c r="C30" s="6"/>
      <c r="D30" s="6"/>
      <c r="E30" s="7"/>
      <c r="F30" s="8"/>
      <c r="G30" s="64"/>
      <c r="H30" s="6"/>
      <c r="I30" s="8"/>
      <c r="J30" s="8"/>
      <c r="K30" s="6"/>
      <c r="L30" s="9"/>
    </row>
    <row r="31" spans="1:12" ht="15" x14ac:dyDescent="0.25">
      <c r="A31" s="10"/>
      <c r="B31" s="77" t="s">
        <v>36</v>
      </c>
      <c r="C31" s="78"/>
      <c r="D31" s="78"/>
      <c r="E31" s="79"/>
      <c r="F31" s="3"/>
      <c r="G31" s="81"/>
      <c r="H31" s="82"/>
      <c r="I31" s="25"/>
      <c r="J31" s="25"/>
      <c r="K31" s="26"/>
      <c r="L31" s="24"/>
    </row>
    <row r="32" spans="1:12" x14ac:dyDescent="0.2">
      <c r="A32" s="10"/>
      <c r="B32" s="80" t="s">
        <v>37</v>
      </c>
      <c r="C32" s="78"/>
      <c r="D32" s="78"/>
      <c r="E32" s="79"/>
      <c r="F32" s="29">
        <f>1/500*Skv</f>
        <v>138.4</v>
      </c>
      <c r="G32" s="83" t="s">
        <v>12</v>
      </c>
      <c r="H32" s="82" t="s">
        <v>71</v>
      </c>
      <c r="I32" s="85" t="s">
        <v>70</v>
      </c>
      <c r="J32" s="25"/>
      <c r="K32" s="26"/>
      <c r="L32" s="24"/>
    </row>
    <row r="33" spans="1:12" ht="15" thickBot="1" x14ac:dyDescent="0.25">
      <c r="A33" s="13"/>
      <c r="B33" s="35"/>
      <c r="C33" s="14"/>
      <c r="D33" s="14"/>
      <c r="E33" s="15"/>
      <c r="F33" s="40"/>
      <c r="G33" s="69"/>
      <c r="H33" s="37"/>
      <c r="I33" s="38"/>
      <c r="J33" s="38"/>
      <c r="K33" s="36"/>
      <c r="L33" s="39"/>
    </row>
    <row r="35" spans="1:12" ht="16.5" thickBot="1" x14ac:dyDescent="0.3">
      <c r="A35" s="31"/>
      <c r="B35" s="32" t="s">
        <v>40</v>
      </c>
      <c r="C35" s="2"/>
      <c r="D35" s="2"/>
      <c r="E35" s="33"/>
      <c r="F35" s="31"/>
      <c r="G35" s="63"/>
      <c r="H35" s="2"/>
      <c r="I35" s="31"/>
      <c r="J35" s="31"/>
      <c r="K35" s="2"/>
      <c r="L35" s="31"/>
    </row>
    <row r="36" spans="1:12" ht="15.75" thickBot="1" x14ac:dyDescent="0.3">
      <c r="A36" s="5"/>
      <c r="B36" s="90" t="s">
        <v>72</v>
      </c>
      <c r="C36" s="91"/>
      <c r="D36" s="91"/>
      <c r="E36" s="92"/>
      <c r="F36" s="90" t="s">
        <v>73</v>
      </c>
      <c r="G36" s="91"/>
      <c r="H36" s="92"/>
      <c r="I36" s="90" t="s">
        <v>74</v>
      </c>
      <c r="J36" s="91"/>
      <c r="K36" s="92"/>
      <c r="L36" s="9"/>
    </row>
    <row r="37" spans="1:12" ht="19.5" thickBot="1" x14ac:dyDescent="0.4">
      <c r="A37" s="10"/>
      <c r="B37" s="41" t="s">
        <v>1</v>
      </c>
      <c r="C37" s="42" t="s">
        <v>18</v>
      </c>
      <c r="D37" s="6" t="s">
        <v>61</v>
      </c>
      <c r="E37" s="52" t="s">
        <v>21</v>
      </c>
      <c r="F37" s="41" t="s">
        <v>0</v>
      </c>
      <c r="G37" s="64" t="s">
        <v>19</v>
      </c>
      <c r="H37" s="43" t="s">
        <v>22</v>
      </c>
      <c r="I37" s="41" t="s">
        <v>2</v>
      </c>
      <c r="J37" s="42" t="s">
        <v>20</v>
      </c>
      <c r="K37" s="43" t="s">
        <v>23</v>
      </c>
      <c r="L37" s="11"/>
    </row>
    <row r="38" spans="1:12" x14ac:dyDescent="0.2">
      <c r="A38" s="10"/>
      <c r="B38" s="44">
        <v>2</v>
      </c>
      <c r="C38" s="45">
        <v>4.8</v>
      </c>
      <c r="D38" s="55">
        <v>1.5</v>
      </c>
      <c r="E38" s="46" cm="1">
        <f t="array" ref="E38:E76">(pv/1000)*(1/kv)*(1/SQRT(kbes))*SQRT(Skv/Sa)*Ia</f>
        <v>15.597515214179083</v>
      </c>
      <c r="F38" s="44">
        <v>1.5</v>
      </c>
      <c r="G38" s="71">
        <f>0.1/(F38-0.5+0.5)</f>
        <v>6.6666666666666666E-2</v>
      </c>
      <c r="H38" s="46" cm="1">
        <f t="array" ref="H38:H76">(1/ku)*(gu/100)*(Skv/Sa)*Ia</f>
        <v>25.734388810255787</v>
      </c>
      <c r="I38" s="44">
        <v>2.1</v>
      </c>
      <c r="J38" s="58">
        <v>1</v>
      </c>
      <c r="K38" s="46" cm="1">
        <f t="array" ref="K38:K72">(1/kb)*((1.015*bmit^-0.52*0.05/bmit)/100*Skv/Sa*Ia)</f>
        <v>9.5139112311356406</v>
      </c>
      <c r="L38" s="11"/>
    </row>
    <row r="39" spans="1:12" x14ac:dyDescent="0.2">
      <c r="A39" s="10"/>
      <c r="B39" s="47">
        <v>3</v>
      </c>
      <c r="C39" s="18">
        <v>5.0999999999999996</v>
      </c>
      <c r="D39" s="56">
        <v>1.5</v>
      </c>
      <c r="E39" s="48">
        <v>16.572359915065274</v>
      </c>
      <c r="F39" s="47">
        <v>2.5</v>
      </c>
      <c r="G39" s="72">
        <f>0.1/(F39-0.5+0.5)</f>
        <v>0.04</v>
      </c>
      <c r="H39" s="48">
        <v>15.440633286153474</v>
      </c>
      <c r="I39" s="47">
        <v>2.2999999999999998</v>
      </c>
      <c r="J39" s="59">
        <v>1</v>
      </c>
      <c r="K39" s="48">
        <v>8.285259439510769</v>
      </c>
      <c r="L39" s="11"/>
    </row>
    <row r="40" spans="1:12" x14ac:dyDescent="0.2">
      <c r="A40" s="10"/>
      <c r="B40" s="47">
        <v>4</v>
      </c>
      <c r="C40" s="18">
        <v>2.6</v>
      </c>
      <c r="D40" s="56">
        <v>1.5</v>
      </c>
      <c r="E40" s="48">
        <v>8.4486540743470027</v>
      </c>
      <c r="F40" s="47">
        <v>3.5</v>
      </c>
      <c r="G40" s="72">
        <f t="shared" ref="G40:G67" si="0">0.2/(F40-0.5+0.5)</f>
        <v>5.7142857142857148E-2</v>
      </c>
      <c r="H40" s="48">
        <v>22.058047551647821</v>
      </c>
      <c r="I40" s="47">
        <v>2.5</v>
      </c>
      <c r="J40" s="59">
        <v>1</v>
      </c>
      <c r="K40" s="48">
        <v>7.2990041363152436</v>
      </c>
      <c r="L40" s="11"/>
    </row>
    <row r="41" spans="1:12" x14ac:dyDescent="0.2">
      <c r="A41" s="10"/>
      <c r="B41" s="47">
        <v>5</v>
      </c>
      <c r="C41" s="18">
        <v>12.4</v>
      </c>
      <c r="D41" s="56">
        <v>1.5</v>
      </c>
      <c r="E41" s="48">
        <v>40.293580969962633</v>
      </c>
      <c r="F41" s="47">
        <v>4.5</v>
      </c>
      <c r="G41" s="72">
        <f t="shared" si="0"/>
        <v>4.4444444444444446E-2</v>
      </c>
      <c r="H41" s="48">
        <v>17.156259206837195</v>
      </c>
      <c r="I41" s="47">
        <v>2.7</v>
      </c>
      <c r="J41" s="59">
        <v>1</v>
      </c>
      <c r="K41" s="48">
        <v>6.4932107864090565</v>
      </c>
      <c r="L41" s="11"/>
    </row>
    <row r="42" spans="1:12" x14ac:dyDescent="0.2">
      <c r="A42" s="10"/>
      <c r="B42" s="47">
        <v>6</v>
      </c>
      <c r="C42" s="18">
        <v>1</v>
      </c>
      <c r="D42" s="56">
        <v>1.5</v>
      </c>
      <c r="E42" s="48">
        <v>3.2494823362873091</v>
      </c>
      <c r="F42" s="47">
        <v>5.5</v>
      </c>
      <c r="G42" s="72">
        <f t="shared" si="0"/>
        <v>3.6363636363636369E-2</v>
      </c>
      <c r="H42" s="48">
        <v>14.036939351048614</v>
      </c>
      <c r="I42" s="47">
        <v>2.9</v>
      </c>
      <c r="J42" s="59">
        <v>1</v>
      </c>
      <c r="K42" s="48">
        <v>5.8248864831213831</v>
      </c>
      <c r="L42" s="11"/>
    </row>
    <row r="43" spans="1:12" x14ac:dyDescent="0.2">
      <c r="A43" s="10"/>
      <c r="B43" s="47">
        <v>7</v>
      </c>
      <c r="C43" s="18">
        <v>7.4</v>
      </c>
      <c r="D43" s="56">
        <v>1.5</v>
      </c>
      <c r="E43" s="48">
        <v>24.046169288526084</v>
      </c>
      <c r="F43" s="47">
        <v>6.5</v>
      </c>
      <c r="G43" s="72">
        <f t="shared" si="0"/>
        <v>3.0769230769230771E-2</v>
      </c>
      <c r="H43" s="48">
        <v>11.877410220118056</v>
      </c>
      <c r="I43" s="47">
        <v>3.1</v>
      </c>
      <c r="J43" s="59">
        <v>1</v>
      </c>
      <c r="K43" s="48">
        <v>5.2633548211897088</v>
      </c>
      <c r="L43" s="11"/>
    </row>
    <row r="44" spans="1:12" x14ac:dyDescent="0.2">
      <c r="A44" s="10"/>
      <c r="B44" s="47">
        <v>8</v>
      </c>
      <c r="C44" s="18">
        <v>0.9</v>
      </c>
      <c r="D44" s="56">
        <v>1.5</v>
      </c>
      <c r="E44" s="48">
        <v>2.924534102658578</v>
      </c>
      <c r="F44" s="47">
        <v>7.5</v>
      </c>
      <c r="G44" s="72">
        <f t="shared" si="0"/>
        <v>2.6666666666666668E-2</v>
      </c>
      <c r="H44" s="48">
        <v>10.293755524102316</v>
      </c>
      <c r="I44" s="47">
        <v>3.3</v>
      </c>
      <c r="J44" s="59">
        <v>1</v>
      </c>
      <c r="K44" s="48">
        <v>4.7862043189401007</v>
      </c>
      <c r="L44" s="11"/>
    </row>
    <row r="45" spans="1:12" x14ac:dyDescent="0.2">
      <c r="A45" s="10"/>
      <c r="B45" s="47">
        <v>9</v>
      </c>
      <c r="C45" s="18">
        <v>1.2</v>
      </c>
      <c r="D45" s="56">
        <v>1.5</v>
      </c>
      <c r="E45" s="48">
        <v>3.8993788035447707</v>
      </c>
      <c r="F45" s="47">
        <v>8.5</v>
      </c>
      <c r="G45" s="72">
        <f t="shared" si="0"/>
        <v>2.3529411764705882E-2</v>
      </c>
      <c r="H45" s="48">
        <v>9.0827254624432197</v>
      </c>
      <c r="I45" s="47">
        <v>3.5</v>
      </c>
      <c r="J45" s="59">
        <v>1</v>
      </c>
      <c r="K45" s="48">
        <v>4.3767223375845887</v>
      </c>
      <c r="L45" s="11"/>
    </row>
    <row r="46" spans="1:12" x14ac:dyDescent="0.2">
      <c r="A46" s="10"/>
      <c r="B46" s="47">
        <v>10</v>
      </c>
      <c r="C46" s="18">
        <v>1.1000000000000001</v>
      </c>
      <c r="D46" s="56">
        <v>1.5</v>
      </c>
      <c r="E46" s="48">
        <v>3.5744305699160406</v>
      </c>
      <c r="F46" s="47">
        <v>9.5</v>
      </c>
      <c r="G46" s="72">
        <f t="shared" si="0"/>
        <v>2.1052631578947368E-2</v>
      </c>
      <c r="H46" s="48">
        <v>8.1266490979755126</v>
      </c>
      <c r="I46" s="47">
        <v>3.7</v>
      </c>
      <c r="J46" s="59">
        <v>1</v>
      </c>
      <c r="K46" s="48">
        <v>4.0222198259857711</v>
      </c>
      <c r="L46" s="11"/>
    </row>
    <row r="47" spans="1:12" x14ac:dyDescent="0.2">
      <c r="A47" s="10"/>
      <c r="B47" s="47">
        <v>11</v>
      </c>
      <c r="C47" s="18">
        <v>4.3</v>
      </c>
      <c r="D47" s="56">
        <v>1.5</v>
      </c>
      <c r="E47" s="48">
        <v>13.972774046035431</v>
      </c>
      <c r="F47" s="47">
        <v>10.5</v>
      </c>
      <c r="G47" s="72">
        <f t="shared" si="0"/>
        <v>1.9047619047619049E-2</v>
      </c>
      <c r="H47" s="48">
        <v>7.35268251721594</v>
      </c>
      <c r="I47" s="47">
        <v>3.9</v>
      </c>
      <c r="J47" s="59">
        <v>1</v>
      </c>
      <c r="K47" s="48">
        <v>3.7129082738931691</v>
      </c>
      <c r="L47" s="11"/>
    </row>
    <row r="48" spans="1:12" x14ac:dyDescent="0.2">
      <c r="A48" s="10"/>
      <c r="B48" s="47">
        <v>12</v>
      </c>
      <c r="C48" s="18">
        <v>0.8</v>
      </c>
      <c r="D48" s="56">
        <v>1.5</v>
      </c>
      <c r="E48" s="48">
        <v>2.5995858690298479</v>
      </c>
      <c r="F48" s="47">
        <v>11.5</v>
      </c>
      <c r="G48" s="72">
        <f t="shared" si="0"/>
        <v>1.7391304347826087E-2</v>
      </c>
      <c r="H48" s="48">
        <v>6.7133188200667284</v>
      </c>
      <c r="I48" s="47">
        <v>4.0999999999999996</v>
      </c>
      <c r="J48" s="59">
        <v>1</v>
      </c>
      <c r="K48" s="48">
        <v>3.4411290562967278</v>
      </c>
      <c r="L48" s="11"/>
    </row>
    <row r="49" spans="1:12" x14ac:dyDescent="0.2">
      <c r="A49" s="10"/>
      <c r="B49" s="47">
        <v>13</v>
      </c>
      <c r="C49" s="18">
        <v>3.1</v>
      </c>
      <c r="D49" s="56">
        <v>1.5</v>
      </c>
      <c r="E49" s="48">
        <v>10.073395242490658</v>
      </c>
      <c r="F49" s="47">
        <v>12.5</v>
      </c>
      <c r="G49" s="72">
        <f t="shared" si="0"/>
        <v>1.6E-2</v>
      </c>
      <c r="H49" s="48">
        <v>6.1762533144613894</v>
      </c>
      <c r="I49" s="47">
        <v>4.3</v>
      </c>
      <c r="J49" s="59">
        <v>1</v>
      </c>
      <c r="K49" s="48">
        <v>3.200813502763491</v>
      </c>
      <c r="L49" s="11"/>
    </row>
    <row r="50" spans="1:12" x14ac:dyDescent="0.2">
      <c r="A50" s="10"/>
      <c r="B50" s="47">
        <v>14</v>
      </c>
      <c r="C50" s="18">
        <v>0.7</v>
      </c>
      <c r="D50" s="56">
        <v>1.5</v>
      </c>
      <c r="E50" s="48">
        <v>2.2746376354011164</v>
      </c>
      <c r="F50" s="47">
        <v>13.5</v>
      </c>
      <c r="G50" s="72">
        <f t="shared" si="0"/>
        <v>1.4814814814814815E-2</v>
      </c>
      <c r="H50" s="48">
        <v>5.7187530689457304</v>
      </c>
      <c r="I50" s="47">
        <v>4.5</v>
      </c>
      <c r="J50" s="59">
        <v>1</v>
      </c>
      <c r="K50" s="48">
        <v>2.9870975249922997</v>
      </c>
      <c r="L50" s="11"/>
    </row>
    <row r="51" spans="1:12" x14ac:dyDescent="0.2">
      <c r="A51" s="10"/>
      <c r="B51" s="47">
        <v>15</v>
      </c>
      <c r="C51" s="18">
        <v>0.4</v>
      </c>
      <c r="D51" s="56">
        <v>1.5</v>
      </c>
      <c r="E51" s="48">
        <v>1.2997929345149239</v>
      </c>
      <c r="F51" s="47">
        <v>14.5</v>
      </c>
      <c r="G51" s="72">
        <f t="shared" si="0"/>
        <v>1.3793103448275864E-2</v>
      </c>
      <c r="H51" s="48">
        <v>5.3243563055701637</v>
      </c>
      <c r="I51" s="47">
        <v>4.7</v>
      </c>
      <c r="J51" s="59">
        <v>1</v>
      </c>
      <c r="K51" s="48">
        <v>2.7960419235223712</v>
      </c>
      <c r="L51" s="11"/>
    </row>
    <row r="52" spans="1:12" x14ac:dyDescent="0.2">
      <c r="A52" s="10"/>
      <c r="B52" s="47">
        <v>16</v>
      </c>
      <c r="C52" s="18">
        <v>0.6</v>
      </c>
      <c r="D52" s="56">
        <v>1.5</v>
      </c>
      <c r="E52" s="48">
        <v>1.9496894017723854</v>
      </c>
      <c r="F52" s="47">
        <v>15.5</v>
      </c>
      <c r="G52" s="72">
        <f t="shared" si="0"/>
        <v>1.2903225806451613E-2</v>
      </c>
      <c r="H52" s="48">
        <v>4.9808494471462819</v>
      </c>
      <c r="I52" s="47">
        <v>4.9000000000000004</v>
      </c>
      <c r="J52" s="59">
        <v>1</v>
      </c>
      <c r="K52" s="48">
        <v>2.6244263001585697</v>
      </c>
      <c r="L52" s="11"/>
    </row>
    <row r="53" spans="1:12" x14ac:dyDescent="0.2">
      <c r="A53" s="10"/>
      <c r="B53" s="47">
        <v>17</v>
      </c>
      <c r="C53" s="18">
        <v>2.1</v>
      </c>
      <c r="D53" s="56">
        <v>1.5</v>
      </c>
      <c r="E53" s="48">
        <v>6.8239129062033506</v>
      </c>
      <c r="F53" s="47">
        <v>16.5</v>
      </c>
      <c r="G53" s="72">
        <f t="shared" si="0"/>
        <v>1.2121212121212121E-2</v>
      </c>
      <c r="H53" s="48">
        <v>4.6789797836828697</v>
      </c>
      <c r="I53" s="47">
        <v>5.0999999999999996</v>
      </c>
      <c r="J53" s="59">
        <v>1</v>
      </c>
      <c r="K53" s="48">
        <v>2.4695951028334182</v>
      </c>
      <c r="L53" s="11"/>
    </row>
    <row r="54" spans="1:12" x14ac:dyDescent="0.2">
      <c r="A54" s="10"/>
      <c r="B54" s="47">
        <v>18</v>
      </c>
      <c r="C54" s="18">
        <v>0.5</v>
      </c>
      <c r="D54" s="56">
        <v>1.5</v>
      </c>
      <c r="E54" s="48">
        <v>1.6247411681436545</v>
      </c>
      <c r="F54" s="47">
        <v>17.5</v>
      </c>
      <c r="G54" s="72">
        <f t="shared" si="0"/>
        <v>1.1428571428571429E-2</v>
      </c>
      <c r="H54" s="48">
        <v>4.4116095103295638</v>
      </c>
      <c r="I54" s="47">
        <v>5.3</v>
      </c>
      <c r="J54" s="59">
        <v>1</v>
      </c>
      <c r="K54" s="48">
        <v>2.3293411616819766</v>
      </c>
      <c r="L54" s="11"/>
    </row>
    <row r="55" spans="1:12" x14ac:dyDescent="0.2">
      <c r="A55" s="10"/>
      <c r="B55" s="47">
        <v>19</v>
      </c>
      <c r="C55" s="18">
        <v>1.6</v>
      </c>
      <c r="D55" s="56">
        <v>1.5</v>
      </c>
      <c r="E55" s="48">
        <v>5.1991717380596958</v>
      </c>
      <c r="F55" s="47">
        <v>18.5</v>
      </c>
      <c r="G55" s="72">
        <f t="shared" si="0"/>
        <v>1.0810810810810811E-2</v>
      </c>
      <c r="H55" s="48">
        <v>4.1731441313928315</v>
      </c>
      <c r="I55" s="47">
        <v>5.5</v>
      </c>
      <c r="J55" s="59">
        <v>1</v>
      </c>
      <c r="K55" s="48">
        <v>2.2018165658718787</v>
      </c>
      <c r="L55" s="11"/>
    </row>
    <row r="56" spans="1:12" x14ac:dyDescent="0.2">
      <c r="A56" s="10"/>
      <c r="B56" s="47">
        <v>20</v>
      </c>
      <c r="C56" s="18">
        <v>0.4</v>
      </c>
      <c r="D56" s="56">
        <v>1</v>
      </c>
      <c r="E56" s="48">
        <v>1.9496894017723856</v>
      </c>
      <c r="F56" s="47">
        <v>19.5</v>
      </c>
      <c r="G56" s="72">
        <f t="shared" si="0"/>
        <v>1.0256410256410256E-2</v>
      </c>
      <c r="H56" s="48">
        <v>5.9387051100590282</v>
      </c>
      <c r="I56" s="47">
        <v>5.7</v>
      </c>
      <c r="J56" s="59">
        <v>1</v>
      </c>
      <c r="K56" s="48">
        <v>2.0854637359766004</v>
      </c>
      <c r="L56" s="11"/>
    </row>
    <row r="57" spans="1:12" x14ac:dyDescent="0.2">
      <c r="A57" s="10"/>
      <c r="B57" s="47">
        <v>21</v>
      </c>
      <c r="C57" s="18">
        <v>0.2</v>
      </c>
      <c r="D57" s="56">
        <v>1</v>
      </c>
      <c r="E57" s="48">
        <v>0.97484470088619279</v>
      </c>
      <c r="F57" s="47">
        <v>20.5</v>
      </c>
      <c r="G57" s="72">
        <f t="shared" si="0"/>
        <v>9.7560975609756097E-3</v>
      </c>
      <c r="H57" s="48">
        <v>5.6490121778610272</v>
      </c>
      <c r="I57" s="47">
        <v>5.8999999999999897</v>
      </c>
      <c r="J57" s="59">
        <v>1</v>
      </c>
      <c r="K57" s="48">
        <v>1.9789615911650322</v>
      </c>
      <c r="L57" s="11"/>
    </row>
    <row r="58" spans="1:12" x14ac:dyDescent="0.2">
      <c r="A58" s="10"/>
      <c r="B58" s="47">
        <v>22</v>
      </c>
      <c r="C58" s="18">
        <v>0.4</v>
      </c>
      <c r="D58" s="56">
        <v>1</v>
      </c>
      <c r="E58" s="48">
        <v>1.9496894017723856</v>
      </c>
      <c r="F58" s="47">
        <v>21.5</v>
      </c>
      <c r="G58" s="72">
        <f t="shared" si="0"/>
        <v>9.3023255813953487E-3</v>
      </c>
      <c r="H58" s="48">
        <v>5.3862674254023739</v>
      </c>
      <c r="I58" s="47">
        <v>6.0999999999999899</v>
      </c>
      <c r="J58" s="59">
        <v>1</v>
      </c>
      <c r="K58" s="48">
        <v>1.8811831225756921</v>
      </c>
      <c r="L58" s="11"/>
    </row>
    <row r="59" spans="1:12" x14ac:dyDescent="0.2">
      <c r="A59" s="10"/>
      <c r="B59" s="47">
        <v>23</v>
      </c>
      <c r="C59" s="18">
        <v>1.2</v>
      </c>
      <c r="D59" s="56">
        <v>1</v>
      </c>
      <c r="E59" s="48">
        <v>5.8490682053171561</v>
      </c>
      <c r="F59" s="47">
        <v>22.5</v>
      </c>
      <c r="G59" s="72">
        <f t="shared" si="0"/>
        <v>8.8888888888888889E-3</v>
      </c>
      <c r="H59" s="48">
        <v>5.1468777620511581</v>
      </c>
      <c r="I59" s="47">
        <v>6.2999999999999901</v>
      </c>
      <c r="J59" s="59">
        <v>1</v>
      </c>
      <c r="K59" s="48">
        <v>1.7911616732933466</v>
      </c>
      <c r="L59" s="11"/>
    </row>
    <row r="60" spans="1:12" x14ac:dyDescent="0.2">
      <c r="A60" s="10"/>
      <c r="B60" s="47">
        <v>24</v>
      </c>
      <c r="C60" s="18">
        <v>0.3</v>
      </c>
      <c r="D60" s="56">
        <v>1</v>
      </c>
      <c r="E60" s="48">
        <v>1.462267051329289</v>
      </c>
      <c r="F60" s="47">
        <v>23.5</v>
      </c>
      <c r="G60" s="72">
        <f t="shared" si="0"/>
        <v>8.5106382978723406E-3</v>
      </c>
      <c r="H60" s="48">
        <v>4.9278616870702585</v>
      </c>
      <c r="I60" s="47">
        <v>6.4999999999999902</v>
      </c>
      <c r="J60" s="59">
        <v>1</v>
      </c>
      <c r="K60" s="48">
        <v>1.7080639271227633</v>
      </c>
      <c r="L60" s="11"/>
    </row>
    <row r="61" spans="1:12" x14ac:dyDescent="0.2">
      <c r="A61" s="10"/>
      <c r="B61" s="47">
        <v>25</v>
      </c>
      <c r="C61" s="18">
        <v>1</v>
      </c>
      <c r="D61" s="56">
        <v>1</v>
      </c>
      <c r="E61" s="48">
        <v>4.8742235044309643</v>
      </c>
      <c r="F61" s="47">
        <v>24.5</v>
      </c>
      <c r="G61" s="72">
        <f t="shared" si="0"/>
        <v>8.1632653061224497E-3</v>
      </c>
      <c r="H61" s="48">
        <v>4.7267244753531052</v>
      </c>
      <c r="I61" s="47">
        <v>6.6999999999999904</v>
      </c>
      <c r="J61" s="59">
        <v>1</v>
      </c>
      <c r="K61" s="48">
        <v>1.6311681123299726</v>
      </c>
      <c r="L61" s="11"/>
    </row>
    <row r="62" spans="1:12" x14ac:dyDescent="0.2">
      <c r="A62" s="10"/>
      <c r="B62" s="47">
        <v>26</v>
      </c>
      <c r="C62" s="18">
        <v>0.3</v>
      </c>
      <c r="D62" s="56">
        <v>1</v>
      </c>
      <c r="E62" s="48">
        <v>1.462267051329289</v>
      </c>
      <c r="F62" s="47">
        <v>25.5</v>
      </c>
      <c r="G62" s="72">
        <f t="shared" si="0"/>
        <v>7.8431372549019607E-3</v>
      </c>
      <c r="H62" s="48">
        <v>4.5413627312216098</v>
      </c>
      <c r="I62" s="47">
        <v>6.8999999999999897</v>
      </c>
      <c r="J62" s="59">
        <v>1</v>
      </c>
      <c r="K62" s="48">
        <v>1.5598462925296994</v>
      </c>
      <c r="L62" s="11"/>
    </row>
    <row r="63" spans="1:12" x14ac:dyDescent="0.2">
      <c r="A63" s="10"/>
      <c r="B63" s="47">
        <v>27</v>
      </c>
      <c r="C63" s="18">
        <v>0.1</v>
      </c>
      <c r="D63" s="56">
        <v>1</v>
      </c>
      <c r="E63" s="48">
        <v>0.4874223504430964</v>
      </c>
      <c r="F63" s="47">
        <v>26.5</v>
      </c>
      <c r="G63" s="72">
        <f t="shared" si="0"/>
        <v>7.5471698113207548E-3</v>
      </c>
      <c r="H63" s="48">
        <v>4.3699905526849463</v>
      </c>
      <c r="I63" s="47">
        <v>7.0999999999999899</v>
      </c>
      <c r="J63" s="59">
        <v>1</v>
      </c>
      <c r="K63" s="48">
        <v>1.4935498855078859</v>
      </c>
      <c r="L63" s="11"/>
    </row>
    <row r="64" spans="1:12" x14ac:dyDescent="0.2">
      <c r="A64" s="10"/>
      <c r="B64" s="47">
        <v>28</v>
      </c>
      <c r="C64" s="18">
        <v>0.3</v>
      </c>
      <c r="D64" s="56">
        <v>1</v>
      </c>
      <c r="E64" s="48">
        <v>1.462267051329289</v>
      </c>
      <c r="F64" s="47">
        <v>27.5</v>
      </c>
      <c r="G64" s="72">
        <f t="shared" si="0"/>
        <v>7.2727272727272727E-3</v>
      </c>
      <c r="H64" s="48">
        <v>4.211081805314584</v>
      </c>
      <c r="I64" s="47">
        <v>7.2999999999999901</v>
      </c>
      <c r="J64" s="59">
        <v>1</v>
      </c>
      <c r="K64" s="48">
        <v>1.4317977498416676</v>
      </c>
      <c r="L64" s="11"/>
    </row>
    <row r="65" spans="1:12" x14ac:dyDescent="0.2">
      <c r="A65" s="10"/>
      <c r="B65" s="47">
        <v>29</v>
      </c>
      <c r="C65" s="18">
        <v>0.7</v>
      </c>
      <c r="D65" s="56">
        <v>1</v>
      </c>
      <c r="E65" s="48">
        <v>3.4119564531016744</v>
      </c>
      <c r="F65" s="47">
        <v>28.5</v>
      </c>
      <c r="G65" s="72">
        <f t="shared" si="0"/>
        <v>7.0175438596491229E-3</v>
      </c>
      <c r="H65" s="48">
        <v>4.0633245489877563</v>
      </c>
      <c r="I65" s="47">
        <v>7.4999999999999902</v>
      </c>
      <c r="J65" s="59">
        <v>1</v>
      </c>
      <c r="K65" s="48">
        <v>1.3741663280809175</v>
      </c>
      <c r="L65" s="11"/>
    </row>
    <row r="66" spans="1:12" x14ac:dyDescent="0.2">
      <c r="A66" s="10"/>
      <c r="B66" s="47">
        <v>30</v>
      </c>
      <c r="C66" s="18">
        <v>0.3</v>
      </c>
      <c r="D66" s="56">
        <f t="shared" ref="D66:D76" si="1">IF(simple="ja",1,IF(Uv&lt;1,IF(AND(B66&gt;=7,B66&lt;=25),IF(kxr&gt;0.95,1.15,1.3),1),(IF(AND(B66&gt;=2,B66&lt;=19),1.5,1))))</f>
        <v>1</v>
      </c>
      <c r="E66" s="48">
        <v>1.462267051329289</v>
      </c>
      <c r="F66" s="47">
        <v>29.5</v>
      </c>
      <c r="G66" s="72">
        <f t="shared" si="0"/>
        <v>6.7796610169491532E-3</v>
      </c>
      <c r="H66" s="48">
        <v>3.9255847337678329</v>
      </c>
      <c r="I66" s="47">
        <v>7.6999999999999904</v>
      </c>
      <c r="J66" s="59">
        <v>1</v>
      </c>
      <c r="K66" s="48">
        <v>1.3202814475976132</v>
      </c>
      <c r="L66" s="11"/>
    </row>
    <row r="67" spans="1:12" x14ac:dyDescent="0.2">
      <c r="A67" s="10"/>
      <c r="B67" s="47">
        <v>31</v>
      </c>
      <c r="C67" s="18">
        <v>0.6</v>
      </c>
      <c r="D67" s="56">
        <f t="shared" si="1"/>
        <v>1</v>
      </c>
      <c r="E67" s="48">
        <v>2.924534102658578</v>
      </c>
      <c r="F67" s="47">
        <v>30.5</v>
      </c>
      <c r="G67" s="72">
        <f t="shared" si="0"/>
        <v>6.5573770491803279E-3</v>
      </c>
      <c r="H67" s="48">
        <v>3.7968770375787235</v>
      </c>
      <c r="I67" s="47">
        <v>7.8999999999999897</v>
      </c>
      <c r="J67" s="59">
        <v>1</v>
      </c>
      <c r="K67" s="48">
        <v>1.2698114656614343</v>
      </c>
      <c r="L67" s="11"/>
    </row>
    <row r="68" spans="1:12" x14ac:dyDescent="0.2">
      <c r="A68" s="10"/>
      <c r="B68" s="47">
        <v>32</v>
      </c>
      <c r="C68" s="18">
        <v>0.2</v>
      </c>
      <c r="D68" s="56">
        <f t="shared" si="1"/>
        <v>1</v>
      </c>
      <c r="E68" s="48">
        <v>0.97484470088619279</v>
      </c>
      <c r="F68" s="47">
        <v>31.5</v>
      </c>
      <c r="G68" s="72">
        <f t="shared" ref="G68:G76" si="2">0.3/(F68-0.5+0.5)</f>
        <v>9.5238095238095229E-3</v>
      </c>
      <c r="H68" s="48">
        <v>5.5145118879119543</v>
      </c>
      <c r="I68" s="47">
        <v>8.0999999999999908</v>
      </c>
      <c r="J68" s="59">
        <v>1</v>
      </c>
      <c r="K68" s="48">
        <v>1.2224615107999666</v>
      </c>
      <c r="L68" s="11"/>
    </row>
    <row r="69" spans="1:12" x14ac:dyDescent="0.2">
      <c r="A69" s="10"/>
      <c r="B69" s="47">
        <v>33</v>
      </c>
      <c r="C69" s="18">
        <v>0.1</v>
      </c>
      <c r="D69" s="56">
        <f t="shared" si="1"/>
        <v>1</v>
      </c>
      <c r="E69" s="48">
        <v>0.4874223504430964</v>
      </c>
      <c r="F69" s="47">
        <v>32.5</v>
      </c>
      <c r="G69" s="72">
        <f t="shared" si="2"/>
        <v>9.2307692307692299E-3</v>
      </c>
      <c r="H69" s="48">
        <v>5.3448345990531259</v>
      </c>
      <c r="I69" s="47">
        <v>8.2999999999999901</v>
      </c>
      <c r="J69" s="59">
        <v>1</v>
      </c>
      <c r="K69" s="48">
        <v>1.1779686230743338</v>
      </c>
      <c r="L69" s="11"/>
    </row>
    <row r="70" spans="1:12" x14ac:dyDescent="0.2">
      <c r="A70" s="10"/>
      <c r="B70" s="47">
        <v>34</v>
      </c>
      <c r="C70" s="18">
        <v>0.2</v>
      </c>
      <c r="D70" s="56">
        <f t="shared" si="1"/>
        <v>1</v>
      </c>
      <c r="E70" s="48">
        <v>0.97484470088619279</v>
      </c>
      <c r="F70" s="47">
        <v>33.5</v>
      </c>
      <c r="G70" s="72">
        <f t="shared" si="2"/>
        <v>8.9552238805970154E-3</v>
      </c>
      <c r="H70" s="48">
        <v>5.1852872975888538</v>
      </c>
      <c r="I70" s="47">
        <v>8.4999999999999893</v>
      </c>
      <c r="J70" s="59">
        <v>1</v>
      </c>
      <c r="K70" s="48">
        <v>1.1360976352173042</v>
      </c>
      <c r="L70" s="11"/>
    </row>
    <row r="71" spans="1:12" x14ac:dyDescent="0.2">
      <c r="A71" s="10"/>
      <c r="B71" s="47">
        <v>35</v>
      </c>
      <c r="C71" s="18">
        <v>0.5</v>
      </c>
      <c r="D71" s="56">
        <f t="shared" si="1"/>
        <v>1</v>
      </c>
      <c r="E71" s="48">
        <v>2.4371117522154822</v>
      </c>
      <c r="F71" s="47">
        <v>34.5</v>
      </c>
      <c r="G71" s="72">
        <f t="shared" si="2"/>
        <v>8.6956521739130436E-3</v>
      </c>
      <c r="H71" s="48">
        <v>5.0349891150500463</v>
      </c>
      <c r="I71" s="47">
        <v>8.6999999999999904</v>
      </c>
      <c r="J71" s="59">
        <v>1</v>
      </c>
      <c r="K71" s="48">
        <v>1.0966376673462084</v>
      </c>
      <c r="L71" s="11"/>
    </row>
    <row r="72" spans="1:12" ht="15" thickBot="1" x14ac:dyDescent="0.25">
      <c r="A72" s="10"/>
      <c r="B72" s="47">
        <v>36</v>
      </c>
      <c r="C72" s="18">
        <v>0.2</v>
      </c>
      <c r="D72" s="56">
        <f t="shared" si="1"/>
        <v>1</v>
      </c>
      <c r="E72" s="48">
        <v>0.97484470088619279</v>
      </c>
      <c r="F72" s="47">
        <v>35.5</v>
      </c>
      <c r="G72" s="72">
        <f t="shared" si="2"/>
        <v>8.4507042253521118E-3</v>
      </c>
      <c r="H72" s="48">
        <v>4.893158435752861</v>
      </c>
      <c r="I72" s="49">
        <v>8.8999999999999897</v>
      </c>
      <c r="J72" s="60">
        <v>1</v>
      </c>
      <c r="K72" s="51">
        <v>1.0593991321865062</v>
      </c>
      <c r="L72" s="11"/>
    </row>
    <row r="73" spans="1:12" ht="15" thickBot="1" x14ac:dyDescent="0.25">
      <c r="A73" s="10"/>
      <c r="B73" s="47">
        <v>37</v>
      </c>
      <c r="C73" s="18">
        <v>0.5</v>
      </c>
      <c r="D73" s="56">
        <f t="shared" si="1"/>
        <v>1</v>
      </c>
      <c r="E73" s="48">
        <v>2.4371117522154822</v>
      </c>
      <c r="F73" s="47">
        <v>36.5</v>
      </c>
      <c r="G73" s="72">
        <f t="shared" si="2"/>
        <v>8.21917808219178E-3</v>
      </c>
      <c r="H73" s="48">
        <v>4.7590993005267546</v>
      </c>
      <c r="L73" s="11"/>
    </row>
    <row r="74" spans="1:12" x14ac:dyDescent="0.2">
      <c r="A74" s="10"/>
      <c r="B74" s="47">
        <v>38</v>
      </c>
      <c r="C74" s="18">
        <v>0.2</v>
      </c>
      <c r="D74" s="56">
        <f t="shared" si="1"/>
        <v>1</v>
      </c>
      <c r="E74" s="48">
        <v>0.97484470088619279</v>
      </c>
      <c r="F74" s="47">
        <v>37.5</v>
      </c>
      <c r="G74" s="72">
        <f t="shared" si="2"/>
        <v>8.0000000000000002E-3</v>
      </c>
      <c r="H74" s="48">
        <v>4.6321899858460425</v>
      </c>
      <c r="I74" s="96" t="s">
        <v>80</v>
      </c>
      <c r="J74" s="97"/>
      <c r="K74" s="98">
        <f>SQRT(Ia^2-SUMSQ(E38:E76))</f>
        <v>550.89737982000622</v>
      </c>
      <c r="L74" s="11"/>
    </row>
    <row r="75" spans="1:12" x14ac:dyDescent="0.2">
      <c r="A75" s="10"/>
      <c r="B75" s="47">
        <v>39</v>
      </c>
      <c r="C75" s="18">
        <v>0.1</v>
      </c>
      <c r="D75" s="56">
        <f t="shared" si="1"/>
        <v>1</v>
      </c>
      <c r="E75" s="48">
        <v>0.4874223504430964</v>
      </c>
      <c r="F75" s="47">
        <v>38.5</v>
      </c>
      <c r="G75" s="72">
        <f t="shared" si="2"/>
        <v>7.7922077922077922E-3</v>
      </c>
      <c r="H75" s="48">
        <v>4.5118733628370542</v>
      </c>
      <c r="I75" s="99" t="s">
        <v>81</v>
      </c>
      <c r="J75" s="100"/>
      <c r="K75" s="101">
        <f>SQRT(SUMSQ(E38:E76))/Ifund</f>
        <v>0.10492497348837837</v>
      </c>
      <c r="L75" s="11"/>
    </row>
    <row r="76" spans="1:12" ht="19.5" thickBot="1" x14ac:dyDescent="0.4">
      <c r="A76" s="10"/>
      <c r="B76" s="49">
        <v>40</v>
      </c>
      <c r="C76" s="50">
        <v>0.2</v>
      </c>
      <c r="D76" s="57">
        <f t="shared" si="1"/>
        <v>1</v>
      </c>
      <c r="E76" s="51">
        <v>0.97484470088619279</v>
      </c>
      <c r="F76" s="49">
        <v>39.5</v>
      </c>
      <c r="G76" s="73">
        <f t="shared" si="2"/>
        <v>7.5949367088607592E-3</v>
      </c>
      <c r="H76" s="51">
        <v>4.3976487207399133</v>
      </c>
      <c r="I76" s="102" t="s">
        <v>82</v>
      </c>
      <c r="J76" s="103"/>
      <c r="K76" s="104">
        <f>SQRT(SUMSQ(E38:E76))/Ia</f>
        <v>0.1043521264990554</v>
      </c>
      <c r="L76" s="11"/>
    </row>
    <row r="77" spans="1:12" ht="15" thickBot="1" x14ac:dyDescent="0.25">
      <c r="A77" s="13"/>
      <c r="B77" s="14"/>
      <c r="C77" s="14"/>
      <c r="D77" s="14"/>
      <c r="E77" s="15"/>
      <c r="F77" s="14"/>
      <c r="G77" s="68"/>
      <c r="H77" s="14"/>
      <c r="I77" s="16"/>
      <c r="J77" s="16"/>
      <c r="K77" s="14"/>
      <c r="L77" s="17"/>
    </row>
    <row r="79" spans="1:12" ht="16.5" thickBot="1" x14ac:dyDescent="0.3">
      <c r="A79" s="31"/>
      <c r="B79" s="32" t="s">
        <v>45</v>
      </c>
      <c r="C79" s="2"/>
      <c r="D79" s="2"/>
      <c r="E79" s="33"/>
      <c r="F79" s="31"/>
      <c r="G79" s="63"/>
      <c r="H79" s="2"/>
      <c r="I79" s="31"/>
      <c r="J79" s="31"/>
      <c r="K79" s="2"/>
      <c r="L79" s="31"/>
    </row>
    <row r="80" spans="1:12" x14ac:dyDescent="0.2">
      <c r="A80" s="5"/>
      <c r="B80" s="53" t="s">
        <v>46</v>
      </c>
      <c r="C80" s="6"/>
      <c r="D80" s="6"/>
      <c r="E80" s="7"/>
      <c r="F80" s="8"/>
      <c r="G80" s="64"/>
      <c r="H80" s="6"/>
      <c r="I80" s="8"/>
      <c r="J80" s="8"/>
      <c r="K80" s="6"/>
      <c r="L80" s="9"/>
    </row>
    <row r="81" spans="1:12" x14ac:dyDescent="0.2">
      <c r="A81" s="10"/>
      <c r="B81" s="12" t="s">
        <v>47</v>
      </c>
      <c r="J81" s="19" t="s">
        <v>48</v>
      </c>
      <c r="L81" s="11"/>
    </row>
    <row r="82" spans="1:12" ht="15" thickBot="1" x14ac:dyDescent="0.25">
      <c r="A82" s="13"/>
      <c r="B82" s="14"/>
      <c r="C82" s="14"/>
      <c r="D82" s="14"/>
      <c r="E82" s="15"/>
      <c r="F82" s="16"/>
      <c r="G82" s="68"/>
      <c r="H82" s="14"/>
      <c r="I82" s="16"/>
      <c r="J82" s="16"/>
      <c r="K82" s="14"/>
      <c r="L82" s="17"/>
    </row>
    <row r="84" spans="1:12" ht="23.25" x14ac:dyDescent="0.35">
      <c r="F84" s="4" t="s">
        <v>44</v>
      </c>
      <c r="K84" s="1" t="s">
        <v>58</v>
      </c>
    </row>
    <row r="85" spans="1:12" x14ac:dyDescent="0.2">
      <c r="F85" t="s">
        <v>29</v>
      </c>
    </row>
    <row r="86" spans="1:12" x14ac:dyDescent="0.2">
      <c r="F86" t="s">
        <v>30</v>
      </c>
    </row>
    <row r="88" spans="1:12" ht="16.5" thickBot="1" x14ac:dyDescent="0.3">
      <c r="A88" s="31"/>
      <c r="B88" s="32" t="s">
        <v>54</v>
      </c>
      <c r="C88" s="2"/>
      <c r="D88" s="2"/>
      <c r="E88" s="33"/>
      <c r="F88" s="31"/>
      <c r="G88" s="63"/>
      <c r="H88" s="2"/>
      <c r="I88" s="31"/>
      <c r="J88" s="31"/>
      <c r="K88" s="2"/>
      <c r="L88" s="31"/>
    </row>
    <row r="89" spans="1:12" ht="15.75" x14ac:dyDescent="0.25">
      <c r="A89" s="5"/>
      <c r="B89" s="34"/>
      <c r="C89" s="6"/>
      <c r="D89" s="6"/>
      <c r="E89" s="7"/>
      <c r="F89" s="8"/>
      <c r="G89" s="64"/>
      <c r="H89" s="6"/>
      <c r="I89" s="8"/>
      <c r="J89" s="8"/>
      <c r="K89" s="6"/>
      <c r="L89" s="9"/>
    </row>
    <row r="90" spans="1:12" ht="15" x14ac:dyDescent="0.25">
      <c r="A90" s="10"/>
      <c r="B90" s="30" t="s">
        <v>49</v>
      </c>
      <c r="L90" s="11"/>
    </row>
    <row r="91" spans="1:12" x14ac:dyDescent="0.2">
      <c r="A91" s="10"/>
      <c r="B91" s="19"/>
      <c r="C91" s="12" t="s">
        <v>53</v>
      </c>
      <c r="L91" s="11"/>
    </row>
    <row r="92" spans="1:12" x14ac:dyDescent="0.2">
      <c r="A92" s="10"/>
      <c r="B92" s="23"/>
      <c r="C92" s="12" t="s">
        <v>50</v>
      </c>
      <c r="L92" s="11"/>
    </row>
    <row r="93" spans="1:12" x14ac:dyDescent="0.2">
      <c r="A93" s="10"/>
      <c r="B93" s="27"/>
      <c r="C93" s="12" t="s">
        <v>55</v>
      </c>
      <c r="L93" s="11"/>
    </row>
    <row r="94" spans="1:12" x14ac:dyDescent="0.2">
      <c r="A94" s="10"/>
      <c r="B94" s="18"/>
      <c r="C94" s="12" t="s">
        <v>51</v>
      </c>
      <c r="L94" s="11"/>
    </row>
    <row r="95" spans="1:12" x14ac:dyDescent="0.2">
      <c r="A95" s="10"/>
      <c r="B95" s="54"/>
      <c r="C95" s="12" t="s">
        <v>52</v>
      </c>
      <c r="L95" s="11"/>
    </row>
    <row r="96" spans="1:12" x14ac:dyDescent="0.2">
      <c r="A96" s="10"/>
      <c r="L96" s="11"/>
    </row>
    <row r="97" spans="1:12" ht="15" x14ac:dyDescent="0.25">
      <c r="A97" s="10"/>
      <c r="B97" s="30" t="s">
        <v>56</v>
      </c>
      <c r="L97" s="11"/>
    </row>
    <row r="98" spans="1:12" ht="18.75" x14ac:dyDescent="0.2">
      <c r="A98" s="10"/>
      <c r="B98" s="25" t="s">
        <v>13</v>
      </c>
      <c r="C98" s="25"/>
      <c r="D98" s="25"/>
      <c r="E98" s="25" t="s">
        <v>31</v>
      </c>
      <c r="L98" s="11"/>
    </row>
    <row r="99" spans="1:12" ht="18.75" x14ac:dyDescent="0.35">
      <c r="A99" s="10"/>
      <c r="B99" s="12" t="s">
        <v>26</v>
      </c>
      <c r="E99" s="12" t="s">
        <v>28</v>
      </c>
      <c r="L99" s="11"/>
    </row>
    <row r="100" spans="1:12" ht="18.75" x14ac:dyDescent="0.35">
      <c r="A100" s="10"/>
      <c r="B100" s="12" t="s">
        <v>25</v>
      </c>
      <c r="E100" s="12" t="s">
        <v>24</v>
      </c>
      <c r="L100" s="11"/>
    </row>
    <row r="101" spans="1:12" ht="18.75" x14ac:dyDescent="0.35">
      <c r="A101" s="10"/>
      <c r="B101" s="20" t="s">
        <v>27</v>
      </c>
      <c r="E101" s="12" t="s">
        <v>66</v>
      </c>
      <c r="L101" s="11"/>
    </row>
    <row r="102" spans="1:12" x14ac:dyDescent="0.2">
      <c r="A102" s="10"/>
      <c r="B102" s="80" t="s">
        <v>38</v>
      </c>
      <c r="C102" s="78"/>
      <c r="D102" s="78"/>
      <c r="E102" s="86" t="s">
        <v>39</v>
      </c>
      <c r="F102" s="87"/>
      <c r="G102" s="88"/>
      <c r="H102" s="78"/>
      <c r="I102" s="87"/>
      <c r="J102" s="87"/>
      <c r="K102" s="78"/>
      <c r="L102" s="11"/>
    </row>
    <row r="103" spans="1:12" ht="15" thickBot="1" x14ac:dyDescent="0.25">
      <c r="A103" s="13"/>
      <c r="B103" s="14"/>
      <c r="C103" s="14"/>
      <c r="D103" s="14"/>
      <c r="E103" s="15"/>
      <c r="F103" s="16"/>
      <c r="G103" s="68"/>
      <c r="H103" s="14"/>
      <c r="I103" s="16"/>
      <c r="J103" s="16"/>
      <c r="K103" s="14"/>
      <c r="L103" s="17"/>
    </row>
  </sheetData>
  <mergeCells count="15">
    <mergeCell ref="I36:K36"/>
    <mergeCell ref="F36:H36"/>
    <mergeCell ref="B36:E36"/>
    <mergeCell ref="B8:E8"/>
    <mergeCell ref="B9:E9"/>
    <mergeCell ref="B10:E10"/>
    <mergeCell ref="B12:E12"/>
    <mergeCell ref="B13:E13"/>
    <mergeCell ref="B14:E14"/>
    <mergeCell ref="B16:E16"/>
    <mergeCell ref="B18:E18"/>
    <mergeCell ref="B11:E11"/>
    <mergeCell ref="B17:E17"/>
    <mergeCell ref="B15:E15"/>
    <mergeCell ref="H15:J18"/>
  </mergeCells>
  <dataValidations disablePrompts="1" count="1">
    <dataValidation type="list" allowBlank="1" showInputMessage="1" showErrorMessage="1" sqref="F7" xr:uid="{A6AADA17-171E-430D-AB2B-0ACA6E4945B2}">
      <formula1>"ja,nein"</formula1>
    </dataValidation>
  </dataValidations>
  <pageMargins left="0.78740157480314965" right="0.59055118110236227" top="0.39370078740157483" bottom="0.39370078740157483" header="0.31496062992125984" footer="0.31496062992125984"/>
  <pageSetup paperSize="9" scale="62" fitToHeight="0" orientation="portrait" r:id="rId1"/>
  <rowBreaks count="1" manualBreakCount="1">
    <brk id="83" max="1638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007EBF6ABC3D04FB2FAFBBE6C9F336C" ma:contentTypeVersion="15" ma:contentTypeDescription="Ein neues Dokument erstellen." ma:contentTypeScope="" ma:versionID="207dcd36c38d4a80f61876c1aa144e2f">
  <xsd:schema xmlns:xsd="http://www.w3.org/2001/XMLSchema" xmlns:xs="http://www.w3.org/2001/XMLSchema" xmlns:p="http://schemas.microsoft.com/office/2006/metadata/properties" xmlns:ns2="b6c0f72b-f232-48b9-95a3-4a2e7b625a8c" xmlns:ns3="209aa187-8ca8-4435-8cc6-6614e4fee1ce" targetNamespace="http://schemas.microsoft.com/office/2006/metadata/properties" ma:root="true" ma:fieldsID="201e9ed9d3304b8627526e32f9131bde" ns2:_="" ns3:_="">
    <xsd:import namespace="b6c0f72b-f232-48b9-95a3-4a2e7b625a8c"/>
    <xsd:import namespace="209aa187-8ca8-4435-8cc6-6614e4fee1c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c0f72b-f232-48b9-95a3-4a2e7b625a8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Bildmarkierungen" ma:readOnly="false" ma:fieldId="{5cf76f15-5ced-4ddc-b409-7134ff3c332f}" ma:taxonomyMulti="true" ma:sspId="237f3e1a-9eba-45b4-baed-e8e91b05e4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9aa187-8ca8-4435-8cc6-6614e4fee1ce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2f4126a-59ba-47bb-b9ef-e1be324190fc}" ma:internalName="TaxCatchAll" ma:showField="CatchAllData" ma:web="209aa187-8ca8-4435-8cc6-6614e4fee1c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6c0f72b-f232-48b9-95a3-4a2e7b625a8c">
      <Terms xmlns="http://schemas.microsoft.com/office/infopath/2007/PartnerControls"/>
    </lcf76f155ced4ddcb4097134ff3c332f>
    <TaxCatchAll xmlns="209aa187-8ca8-4435-8cc6-6614e4fee1ce" xsi:nil="true"/>
  </documentManagement>
</p:properties>
</file>

<file path=customXml/itemProps1.xml><?xml version="1.0" encoding="utf-8"?>
<ds:datastoreItem xmlns:ds="http://schemas.openxmlformats.org/officeDocument/2006/customXml" ds:itemID="{D73B2E13-0F53-4B0D-BC77-9B838CA29D5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6c0f72b-f232-48b9-95a3-4a2e7b625a8c"/>
    <ds:schemaRef ds:uri="209aa187-8ca8-4435-8cc6-6614e4fee1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B954238-D19C-4DB5-A642-9F3CD09681A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5CCA830-0B54-4CD5-B058-1C48517F4495}">
  <ds:schemaRefs>
    <ds:schemaRef ds:uri="b6c0f72b-f232-48b9-95a3-4a2e7b625a8c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terms/"/>
    <ds:schemaRef ds:uri="http://purl.org/dc/elements/1.1/"/>
    <ds:schemaRef ds:uri="http://schemas.openxmlformats.org/package/2006/metadata/core-properties"/>
    <ds:schemaRef ds:uri="209aa187-8ca8-4435-8cc6-6614e4fee1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16</vt:i4>
      </vt:variant>
    </vt:vector>
  </HeadingPairs>
  <TitlesOfParts>
    <vt:vector size="17" baseType="lpstr">
      <vt:lpstr>Tabelle1</vt:lpstr>
      <vt:lpstr>bmit</vt:lpstr>
      <vt:lpstr>gu</vt:lpstr>
      <vt:lpstr>Ia</vt:lpstr>
      <vt:lpstr>Ifund</vt:lpstr>
      <vt:lpstr>kb</vt:lpstr>
      <vt:lpstr>kbes</vt:lpstr>
      <vt:lpstr>kbesman</vt:lpstr>
      <vt:lpstr>ku</vt:lpstr>
      <vt:lpstr>kv</vt:lpstr>
      <vt:lpstr>pv</vt:lpstr>
      <vt:lpstr>Sa</vt:lpstr>
      <vt:lpstr>simple</vt:lpstr>
      <vt:lpstr>Skv</vt:lpstr>
      <vt:lpstr>u</vt:lpstr>
      <vt:lpstr>Uv</vt:lpstr>
      <vt:lpstr>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Jürg Pargätzi</dc:creator>
  <cp:lastModifiedBy>Jürg Pargätzi</cp:lastModifiedBy>
  <cp:lastPrinted>2024-10-03T11:47:01Z</cp:lastPrinted>
  <dcterms:created xsi:type="dcterms:W3CDTF">2022-10-20T04:12:44Z</dcterms:created>
  <dcterms:modified xsi:type="dcterms:W3CDTF">2025-11-18T06:53:24Z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0x010100C007EBF6ABC3D04FB2FAFBBE6C9F336C</vt:lpwstr>
  </property>
</Properties>
</file>